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2" firstSheet="3" activeTab="6"/>
  </bookViews>
  <sheets>
    <sheet name="Auxiliar Administrativo" sheetId="1" r:id="rId1"/>
    <sheet name="Carregador de Móveis" sheetId="2" r:id="rId2"/>
    <sheet name="Operador de Fotocopiadora" sheetId="3" r:id="rId3"/>
    <sheet name="Encarregado" sheetId="4" r:id="rId4"/>
    <sheet name="Operador de Mesa Telefônica" sheetId="5" r:id="rId5"/>
    <sheet name="Equipamentos" sheetId="6" r:id="rId6"/>
    <sheet name="Consolidado" sheetId="7" r:id="rId7"/>
  </sheets>
  <definedNames>
    <definedName name="_xlnm.Print_Area" localSheetId="0">'Auxiliar Administrativo'!$B$2:$C$55</definedName>
    <definedName name="_xlnm.Print_Area" localSheetId="1">'Carregador de Móveis'!$B$2:$C$55</definedName>
    <definedName name="_xlnm.Print_Area" localSheetId="6">'Consolidado'!$A$2:$E$17</definedName>
    <definedName name="_xlnm.Print_Area" localSheetId="3">'Encarregado'!$B$2:$C$55</definedName>
    <definedName name="_xlnm.Print_Area" localSheetId="2">'Operador de Fotocopiadora'!$B$2:$C$55</definedName>
    <definedName name="_xlnm.Print_Area" localSheetId="4">'Operador de Mesa Telefônica'!$B$2:$C$55</definedName>
    <definedName name="Excel_BuiltIn_Print_Area_1">#REF!</definedName>
    <definedName name="Excel_BuiltIn_Print_Area_2">#REF!</definedName>
    <definedName name="Excel_BuiltIn_Print_Area_2_1">'Auxiliar Administrativo'!$B$1:$C$72</definedName>
    <definedName name="Excel_BuiltIn_Print_Area_2_1_1">#REF!</definedName>
    <definedName name="Excel_BuiltIn_Print_Area_4">#REF!</definedName>
    <definedName name="Excel_BuiltIn_Print_Area_8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</commentList>
</comments>
</file>

<file path=xl/sharedStrings.xml><?xml version="1.0" encoding="utf-8"?>
<sst xmlns="http://schemas.openxmlformats.org/spreadsheetml/2006/main" count="403" uniqueCount="124">
  <si>
    <t>ENTRADA DE DADOS</t>
  </si>
  <si>
    <t>REMUNERAÇÃO CONFORME ACORDO COLETIVO DA CATEGORIA</t>
  </si>
  <si>
    <t>DATA BASE DA CATEGORIA(dia/mês/ano): 01/01/2013</t>
  </si>
  <si>
    <r>
      <t xml:space="preserve">Salário do Auxiliar Administrativo   </t>
    </r>
    <r>
      <rPr>
        <b/>
        <sz val="10"/>
        <rFont val="Arial"/>
        <family val="2"/>
      </rPr>
      <t>(1)</t>
    </r>
  </si>
  <si>
    <r>
      <t>Informar o percentual do adicional de insalubridade</t>
    </r>
    <r>
      <rPr>
        <b/>
        <sz val="10"/>
        <rFont val="Arial"/>
        <family val="2"/>
      </rPr>
      <t xml:space="preserve">    (2)</t>
    </r>
  </si>
  <si>
    <r>
      <t xml:space="preserve">Informar o percentual do adicional periculosidade </t>
    </r>
    <r>
      <rPr>
        <b/>
        <sz val="10"/>
        <rFont val="Arial"/>
        <family val="2"/>
      </rPr>
      <t>(2)</t>
    </r>
  </si>
  <si>
    <r>
      <t xml:space="preserve">Quantidade de empregados </t>
    </r>
    <r>
      <rPr>
        <b/>
        <sz val="10"/>
        <rFont val="Arial"/>
        <family val="2"/>
      </rPr>
      <t>(3)</t>
    </r>
  </si>
  <si>
    <t>INSUMOS DE MÃO-DE-OBRA</t>
  </si>
  <si>
    <r>
      <t>Valor do uniforme</t>
    </r>
    <r>
      <rPr>
        <b/>
        <sz val="10"/>
        <rFont val="Arial"/>
        <family val="2"/>
      </rPr>
      <t xml:space="preserve"> (4)</t>
    </r>
  </si>
  <si>
    <r>
      <t xml:space="preserve">Valor do vale transporte </t>
    </r>
    <r>
      <rPr>
        <b/>
        <sz val="10"/>
        <rFont val="Arial"/>
        <family val="2"/>
      </rPr>
      <t>(5)</t>
    </r>
  </si>
  <si>
    <r>
      <t xml:space="preserve">Valor do auxílio-alimentação </t>
    </r>
    <r>
      <rPr>
        <b/>
        <sz val="10"/>
        <rFont val="Arial"/>
        <family val="2"/>
      </rPr>
      <t>(6)</t>
    </r>
  </si>
  <si>
    <r>
      <t xml:space="preserve">Valor da assistência médica-odontológica </t>
    </r>
    <r>
      <rPr>
        <b/>
        <sz val="10"/>
        <rFont val="Arial"/>
        <family val="2"/>
      </rPr>
      <t>(7)</t>
    </r>
  </si>
  <si>
    <r>
      <t xml:space="preserve">Outros custos por funcionário (Auxílio Funeral e Plano de Saúde) </t>
    </r>
    <r>
      <rPr>
        <b/>
        <sz val="10"/>
        <rFont val="Arial"/>
        <family val="2"/>
      </rPr>
      <t>(8)</t>
    </r>
  </si>
  <si>
    <t>INSUMOS DIVERSOS</t>
  </si>
  <si>
    <t>TRIBUTOS</t>
  </si>
  <si>
    <r>
      <t xml:space="preserve">Informar o percentual do ISSQN do município    </t>
    </r>
    <r>
      <rPr>
        <b/>
        <sz val="10"/>
        <rFont val="Arial"/>
        <family val="2"/>
      </rPr>
      <t>(12)</t>
    </r>
  </si>
  <si>
    <t>PLANILHA DE CUSTOS</t>
  </si>
  <si>
    <t>Outras Modalidades (indicar)</t>
  </si>
  <si>
    <t>em R$</t>
  </si>
  <si>
    <t>Descrição do Item</t>
  </si>
  <si>
    <t>Custo</t>
  </si>
  <si>
    <t>Montante A (mão-de-obra)</t>
  </si>
  <si>
    <t>Salário</t>
  </si>
  <si>
    <r>
      <t>Valor do adicional de insalubridade</t>
    </r>
    <r>
      <rPr>
        <b/>
        <sz val="10"/>
        <rFont val="Arial"/>
        <family val="2"/>
      </rPr>
      <t xml:space="preserve"> </t>
    </r>
  </si>
  <si>
    <t>Valor do adicional de periculosidade</t>
  </si>
  <si>
    <t xml:space="preserve">Quantidade de Empregados </t>
  </si>
  <si>
    <t>Total Montante A</t>
  </si>
  <si>
    <t>Insumos de Mão-de-Obra</t>
  </si>
  <si>
    <r>
      <t>Valor do uniforme</t>
    </r>
    <r>
      <rPr>
        <b/>
        <sz val="10"/>
        <rFont val="Arial"/>
        <family val="2"/>
      </rPr>
      <t xml:space="preserve"> </t>
    </r>
  </si>
  <si>
    <t>Valor do vale transporte</t>
  </si>
  <si>
    <t>Valor do auxílio alimentação</t>
  </si>
  <si>
    <t>Valor da assistência médica-odontológica</t>
  </si>
  <si>
    <t>Outros custos por funcionário (Auxílio Funeral e Plano de Saúde)</t>
  </si>
  <si>
    <t>Total dos Insumos de Mão-de-Obra</t>
  </si>
  <si>
    <t>Insumos Diversos</t>
  </si>
  <si>
    <t>Fornecimento de material</t>
  </si>
  <si>
    <t>Total de Insumos Diversos</t>
  </si>
  <si>
    <t>Demais Componentes</t>
  </si>
  <si>
    <t>Total dos Demais Componentes</t>
  </si>
  <si>
    <t>Tributos (12)</t>
  </si>
  <si>
    <t xml:space="preserve">PIS - 0,65% </t>
  </si>
  <si>
    <t>COFINS - 3%</t>
  </si>
  <si>
    <t xml:space="preserve">ISSQN - </t>
  </si>
  <si>
    <t xml:space="preserve"> %</t>
  </si>
  <si>
    <t>Total dos Tributos (sobre o faturamento)</t>
  </si>
  <si>
    <t>Total do Montante B</t>
  </si>
  <si>
    <t>Faturamento = preço unitário por empregado (montante A + montante B)</t>
  </si>
  <si>
    <t>Preço mensal dos serv.da categoria (Faturamento x qde.Empregados)</t>
  </si>
  <si>
    <t>FATOR K</t>
  </si>
  <si>
    <r>
      <t>Observações:</t>
    </r>
    <r>
      <rPr>
        <sz val="10"/>
        <rFont val="Arial"/>
        <family val="2"/>
      </rPr>
      <t xml:space="preserve"> A planilha está concebida para efetuar automaticamente os cálculos finais, com a alimentação dos valores individuais.</t>
    </r>
  </si>
  <si>
    <r>
      <t>(1</t>
    </r>
    <r>
      <rPr>
        <sz val="10"/>
        <rFont val="Arial"/>
        <family val="2"/>
      </rPr>
      <t xml:space="preserve">) Informar o valor do salário base da categoria, relativamente a um empregado.     </t>
    </r>
  </si>
  <si>
    <r>
      <t>(2)</t>
    </r>
    <r>
      <rPr>
        <sz val="10"/>
        <rFont val="Arial"/>
        <family val="2"/>
      </rPr>
      <t xml:space="preserve"> Informar o percentual à título de periculosidade e/ou insalubridade somente quanto previsto na convenção coletiva de trabalho.</t>
    </r>
  </si>
  <si>
    <r>
      <t>(3)</t>
    </r>
    <r>
      <rPr>
        <sz val="10"/>
        <rFont val="Arial"/>
        <family val="2"/>
      </rPr>
      <t xml:space="preserve"> Informar o número de empregados da categoria previsto no projeto básico.</t>
    </r>
  </si>
  <si>
    <r>
      <t xml:space="preserve">(4) </t>
    </r>
    <r>
      <rPr>
        <sz val="10"/>
        <rFont val="Arial"/>
        <family val="2"/>
      </rPr>
      <t>Valor médio nacional dos contratos no âmbito do MPU. Foi considerado o fornecimento de 2 conjuntos por semestre.</t>
    </r>
  </si>
  <si>
    <r>
      <t>(5)</t>
    </r>
    <r>
      <rPr>
        <sz val="10"/>
        <rFont val="Arial"/>
        <family val="2"/>
      </rPr>
      <t xml:space="preserve"> Informar o valor correspondente ao custo diário das passagens para os dias trabalhados.</t>
    </r>
  </si>
  <si>
    <r>
      <t>(6)</t>
    </r>
    <r>
      <rPr>
        <sz val="10"/>
        <rFont val="Arial"/>
        <family val="2"/>
      </rPr>
      <t xml:space="preserve"> Informar o valor de cada benefício previsto no acordo coletivo da categoria.</t>
    </r>
  </si>
  <si>
    <r>
      <t>(7)</t>
    </r>
    <r>
      <rPr>
        <sz val="10"/>
        <rFont val="Arial"/>
        <family val="2"/>
      </rPr>
      <t xml:space="preserve"> Informar o valor previsto na convenção coletiva de trabalho.</t>
    </r>
  </si>
  <si>
    <r>
      <t xml:space="preserve">(8) </t>
    </r>
    <r>
      <rPr>
        <sz val="10"/>
        <rFont val="Arial"/>
        <family val="2"/>
      </rPr>
      <t>Inserir o valor de outros insumos, desde que constem do projeto básico ou da convenção coletiva de trabalho.</t>
    </r>
  </si>
  <si>
    <r>
      <t>(9)</t>
    </r>
    <r>
      <rPr>
        <sz val="10"/>
        <rFont val="Arial"/>
        <family val="2"/>
      </rPr>
      <t xml:space="preserve"> Somente incluir custos da espécie nas planilhas quando previsto no projeto básico. </t>
    </r>
  </si>
  <si>
    <r>
      <t xml:space="preserve">(10) </t>
    </r>
    <r>
      <rPr>
        <sz val="10"/>
        <rFont val="Arial"/>
        <family val="2"/>
      </rPr>
      <t>Percentual definido em estudo realizado pela SCI/STF e adotado pela AUDIN/MPU</t>
    </r>
  </si>
  <si>
    <r>
      <t>(11)</t>
    </r>
    <r>
      <rPr>
        <sz val="10"/>
        <rFont val="Arial"/>
        <family val="2"/>
      </rPr>
      <t xml:space="preserve"> Percentuais definidos em estudo realizado pela Casa Civil do Estado de São Paulo e adotado pela AUDIN/MPU.</t>
    </r>
  </si>
  <si>
    <r>
      <t>(12)</t>
    </r>
    <r>
      <rPr>
        <sz val="10"/>
        <rFont val="Arial"/>
        <family val="2"/>
      </rPr>
      <t xml:space="preserve"> Informar os percentuais correspondentes às alíquotas de retenção previstas nas IN SRF nºs 480/2004, alterada pela</t>
    </r>
  </si>
  <si>
    <t xml:space="preserve">      de nº 539, de 25/04/2005, excluídos o IRPJ e a CSLL por força do Acórdão TCU nº 950/2007 – Plenário.</t>
  </si>
  <si>
    <t xml:space="preserve">      Quanto ao ISSQN utilizar a alíquota prevista na legislação municipal onde os serviços serão prestados.</t>
  </si>
  <si>
    <r>
      <t xml:space="preserve">Salário do Carregador de Móveis  </t>
    </r>
    <r>
      <rPr>
        <b/>
        <sz val="10"/>
        <rFont val="Arial"/>
        <family val="2"/>
      </rPr>
      <t>(1)</t>
    </r>
  </si>
  <si>
    <r>
      <t xml:space="preserve">Salário do Operador de Fotocopiadora   </t>
    </r>
    <r>
      <rPr>
        <b/>
        <sz val="10"/>
        <rFont val="Arial"/>
        <family val="2"/>
      </rPr>
      <t>(1)</t>
    </r>
  </si>
  <si>
    <r>
      <t xml:space="preserve">Salário do Encarregado  </t>
    </r>
    <r>
      <rPr>
        <b/>
        <sz val="10"/>
        <rFont val="Arial"/>
        <family val="2"/>
      </rPr>
      <t>(1)</t>
    </r>
  </si>
  <si>
    <r>
      <t xml:space="preserve">Salário do Operador de Mesa Telefônica  </t>
    </r>
    <r>
      <rPr>
        <b/>
        <sz val="10"/>
        <rFont val="Arial"/>
        <family val="2"/>
      </rPr>
      <t>(1)</t>
    </r>
  </si>
  <si>
    <t>VALOR GLOBAL ESTIMADO DA CONTRATAÇÃO</t>
  </si>
  <si>
    <t>Cargo</t>
  </si>
  <si>
    <t>Quant.</t>
  </si>
  <si>
    <t>Valor Unitário Mensal</t>
  </si>
  <si>
    <t>Valor TotalMensal</t>
  </si>
  <si>
    <t>Valor Total Anual</t>
  </si>
  <si>
    <t>Auxiliar Administrativo</t>
  </si>
  <si>
    <t>Carregador de Móveis</t>
  </si>
  <si>
    <t>Operador de Fotocopiadora</t>
  </si>
  <si>
    <t>Operador de Mesa Telefônica</t>
  </si>
  <si>
    <t>Encarregado</t>
  </si>
  <si>
    <t>Valor Global Estimado</t>
  </si>
  <si>
    <r>
      <t xml:space="preserve">Encargos Sociais - 72,11% </t>
    </r>
    <r>
      <rPr>
        <b/>
        <sz val="10"/>
        <rFont val="Arial"/>
        <family val="2"/>
      </rPr>
      <t>(9)</t>
    </r>
  </si>
  <si>
    <r>
      <t>Taxa de Administração - 5,31%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incidente sobre o somatório do Montante A e Insumos </t>
    </r>
    <r>
      <rPr>
        <b/>
        <sz val="10"/>
        <rFont val="Arial"/>
        <family val="2"/>
      </rPr>
      <t xml:space="preserve"> (10)</t>
    </r>
  </si>
  <si>
    <r>
      <t>Lucro - 7,2%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incidente sobre o Montante A, Insumos e a Taxa de Administração </t>
    </r>
    <r>
      <rPr>
        <b/>
        <sz val="10"/>
        <rFont val="Arial"/>
        <family val="2"/>
      </rPr>
      <t>(10)</t>
    </r>
  </si>
  <si>
    <t>ELEMENTO CONTÁBIL</t>
  </si>
  <si>
    <t>DESCRIÇÃO</t>
  </si>
  <si>
    <t>ITEM</t>
  </si>
  <si>
    <t>VALOR APURADO (A)</t>
  </si>
  <si>
    <t>VALOR RESIDUAL 10% (B)</t>
  </si>
  <si>
    <t>(A) - (B) = ©</t>
  </si>
  <si>
    <t>VIDA ÚTIL EM MESES (D)</t>
  </si>
  <si>
    <t>VALOR MENSAL</t>
  </si>
  <si>
    <t>CARRINHO DE CARGA</t>
  </si>
  <si>
    <t>DINAMAC</t>
  </si>
  <si>
    <t>VALOR UNITÁRIO (R$)</t>
  </si>
  <si>
    <t>QUANTIDADE</t>
  </si>
  <si>
    <t>VALOR TOTAL (R$)</t>
  </si>
  <si>
    <t>EMPRESAS/ÓRGÃO</t>
  </si>
  <si>
    <t>PE 06/2013 - GE/MS-RS</t>
  </si>
  <si>
    <t>PE 202/2013 - MD -COMANDO MILITAR  AM</t>
  </si>
  <si>
    <t>MENOR PREÇO</t>
  </si>
  <si>
    <t>RELÓGIO ELETRÔNICO DE PONTO - REP</t>
  </si>
  <si>
    <t>LOJA DO PONTO</t>
  </si>
  <si>
    <t>CANAL AUTOMAÇÃO</t>
  </si>
  <si>
    <t>AUTOMAÇÃO MUNDIAL</t>
  </si>
  <si>
    <t>LYUZ AUT. COMERCIAL E EQUIPAMETNOS</t>
  </si>
  <si>
    <t>TOTAL EQUIPAMENTOS</t>
  </si>
  <si>
    <t>3.4.4.9.0.52-48</t>
  </si>
  <si>
    <t>REÇÓGIO ELETR. DE PONTO (REP)</t>
  </si>
  <si>
    <t>VEÍCULOS DE CARGA</t>
  </si>
  <si>
    <t>CARRINHO DE CARGAS</t>
  </si>
  <si>
    <t xml:space="preserve">VALOR </t>
  </si>
  <si>
    <t xml:space="preserve">QUANT. DE POSTOS </t>
  </si>
  <si>
    <t xml:space="preserve">VALOR MENSAL </t>
  </si>
  <si>
    <t>REP</t>
  </si>
  <si>
    <t>CARRRINHO CARGA</t>
  </si>
  <si>
    <r>
      <t>Fornecimento de materia - REPl</t>
    </r>
    <r>
      <rPr>
        <b/>
        <sz val="10"/>
        <rFont val="Arial"/>
        <family val="2"/>
      </rPr>
      <t xml:space="preserve"> (9)</t>
    </r>
  </si>
  <si>
    <r>
      <t>Fornecimento de material (REP + CARRINHO CARGA)</t>
    </r>
    <r>
      <rPr>
        <b/>
        <sz val="10"/>
        <rFont val="Arial"/>
        <family val="2"/>
      </rPr>
      <t xml:space="preserve"> (9)</t>
    </r>
  </si>
  <si>
    <t>3.4.4.9.0.52-42</t>
  </si>
  <si>
    <t>MOBILIÁRIO EM GERAL</t>
  </si>
  <si>
    <t>VALOR POR POSTO (B38/A38)</t>
  </si>
  <si>
    <t>VALOR POR POSTO (E38/D38)</t>
  </si>
  <si>
    <t>TABELA DE PRECIFICAÇÃO E DE DEPRECIAÇÃO POR ELEMENTO CONTÁBIL COM VALOR RESIDUAL  BASEADO NA ORIENTAÇÃO CONTÁBIL nº 50/2010 - AUDIN MPU</t>
  </si>
  <si>
    <t>PRECIFICAÇÃO DOS EQUIPAMENTOS</t>
  </si>
  <si>
    <r>
      <t>Fornecimento de material - REPl</t>
    </r>
    <r>
      <rPr>
        <b/>
        <sz val="10"/>
        <rFont val="Arial"/>
        <family val="2"/>
      </rPr>
      <t xml:space="preserve"> (9)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</si>
</sst>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);\(0\)"/>
    <numFmt numFmtId="165" formatCode="[$R$-416]\ #,##0.00;[Red]\-[$R$-416]\ #,##0.00"/>
    <numFmt numFmtId="166" formatCode="_(&quot;R$ &quot;* #,##0_);_(&quot;R$ &quot;* \(#,##0\);_(&quot;R$ &quot;* &quot;-&quot;_);_(@_)"/>
    <numFmt numFmtId="167" formatCode="_(&quot;R$ &quot;* #,##0.00_);_(&quot;R$ &quot;* \(#,##0.00\);_(&quot;R$ &quot;* &quot;-&quot;??_);_(@_)"/>
    <numFmt numFmtId="168" formatCode="_(* #,##0.00_);_(* \(#,##0.00\);_(* \-??_);_(@_)"/>
    <numFmt numFmtId="169" formatCode="0.00000E+00;\ࣸ"/>
    <numFmt numFmtId="170" formatCode="_(* #,##0_);_(* \(#,##0\);_(* \-??_);_(@_)"/>
    <numFmt numFmtId="171" formatCode="_(* #,##0.000000_);_(* \(#,##0.000000\);_(* \-??_);_(@_)"/>
    <numFmt numFmtId="172" formatCode="_(* #,##0.0000000000_);_(* \(#,##0.0000000000\);_(* \-??????????_);_(@_)"/>
    <numFmt numFmtId="173" formatCode="_(* #,##0.0000000_);_(* \(#,##0.0000000\);_(* \-??_);_(@_)"/>
    <numFmt numFmtId="174" formatCode="&quot;R$&quot;\ #,##0.00;[Red]&quot;R$&quot;\ #,##0.00"/>
    <numFmt numFmtId="175" formatCode="&quot;R$&quot;\ #,##0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8"/>
      <color theme="3"/>
      <name val="Calibri Light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43" fontId="0" fillId="0" borderId="0" applyFill="0" applyBorder="0" applyAlignment="0" applyProtection="0"/>
    <xf numFmtId="168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0" fillId="0" borderId="10" xfId="0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 horizontal="center" vertical="top" wrapText="1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4" fontId="0" fillId="0" borderId="15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39" fontId="0" fillId="0" borderId="17" xfId="0" applyNumberFormat="1" applyFont="1" applyBorder="1" applyAlignment="1" applyProtection="1">
      <alignment horizontal="center"/>
      <protection locked="0"/>
    </xf>
    <xf numFmtId="39" fontId="0" fillId="0" borderId="18" xfId="0" applyNumberFormat="1" applyFont="1" applyBorder="1" applyAlignment="1" applyProtection="1">
      <alignment horizontal="center"/>
      <protection locked="0"/>
    </xf>
    <xf numFmtId="39" fontId="0" fillId="0" borderId="14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164" fontId="0" fillId="0" borderId="14" xfId="0" applyNumberFormat="1" applyFont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 applyProtection="1">
      <alignment vertical="center" wrapText="1"/>
      <protection locked="0"/>
    </xf>
    <xf numFmtId="39" fontId="2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0" xfId="0" applyFont="1" applyFill="1" applyAlignment="1" applyProtection="1">
      <alignment/>
      <protection/>
    </xf>
    <xf numFmtId="0" fontId="23" fillId="24" borderId="0" xfId="0" applyFont="1" applyFill="1" applyAlignment="1" applyProtection="1">
      <alignment/>
      <protection/>
    </xf>
    <xf numFmtId="0" fontId="23" fillId="24" borderId="0" xfId="0" applyFont="1" applyFill="1" applyAlignment="1" applyProtection="1">
      <alignment horizontal="right"/>
      <protection/>
    </xf>
    <xf numFmtId="0" fontId="19" fillId="24" borderId="0" xfId="0" applyFont="1" applyFill="1" applyAlignment="1" applyProtection="1">
      <alignment/>
      <protection/>
    </xf>
    <xf numFmtId="39" fontId="24" fillId="24" borderId="0" xfId="0" applyNumberFormat="1" applyFont="1" applyFill="1" applyAlignment="1" applyProtection="1">
      <alignment horizontal="right"/>
      <protection/>
    </xf>
    <xf numFmtId="0" fontId="19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39" fontId="18" fillId="24" borderId="0" xfId="0" applyNumberFormat="1" applyFont="1" applyFill="1" applyAlignment="1" applyProtection="1">
      <alignment/>
      <protection/>
    </xf>
    <xf numFmtId="39" fontId="0" fillId="0" borderId="20" xfId="0" applyNumberFormat="1" applyFont="1" applyBorder="1" applyAlignment="1" applyProtection="1">
      <alignment vertical="center" wrapText="1"/>
      <protection/>
    </xf>
    <xf numFmtId="39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4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39" fontId="0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37" fontId="0" fillId="0" borderId="23" xfId="0" applyNumberFormat="1" applyFont="1" applyBorder="1" applyAlignment="1" applyProtection="1">
      <alignment horizontal="center" vertical="center" wrapText="1"/>
      <protection/>
    </xf>
    <xf numFmtId="0" fontId="19" fillId="16" borderId="24" xfId="0" applyFont="1" applyFill="1" applyBorder="1" applyAlignment="1" applyProtection="1">
      <alignment horizontal="center" vertical="center" wrapText="1"/>
      <protection/>
    </xf>
    <xf numFmtId="4" fontId="19" fillId="16" borderId="25" xfId="0" applyNumberFormat="1" applyFont="1" applyFill="1" applyBorder="1" applyAlignment="1" applyProtection="1">
      <alignment horizontal="center" vertical="center" wrapText="1"/>
      <protection/>
    </xf>
    <xf numFmtId="39" fontId="0" fillId="0" borderId="19" xfId="0" applyNumberFormat="1" applyFont="1" applyBorder="1" applyAlignment="1" applyProtection="1">
      <alignment horizontal="center" vertical="center" wrapText="1"/>
      <protection/>
    </xf>
    <xf numFmtId="39" fontId="0" fillId="0" borderId="26" xfId="0" applyNumberFormat="1" applyFont="1" applyBorder="1" applyAlignment="1" applyProtection="1">
      <alignment horizontal="center" vertical="center" wrapText="1"/>
      <protection/>
    </xf>
    <xf numFmtId="4" fontId="18" fillId="24" borderId="0" xfId="0" applyNumberFormat="1" applyFont="1" applyFill="1" applyAlignment="1" applyProtection="1">
      <alignment/>
      <protection/>
    </xf>
    <xf numFmtId="39" fontId="19" fillId="16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left"/>
      <protection/>
    </xf>
    <xf numFmtId="39" fontId="19" fillId="16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/>
      <protection/>
    </xf>
    <xf numFmtId="0" fontId="19" fillId="0" borderId="29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39" fontId="0" fillId="0" borderId="31" xfId="0" applyNumberFormat="1" applyFont="1" applyBorder="1" applyAlignment="1" applyProtection="1">
      <alignment horizontal="center" vertical="center" wrapText="1"/>
      <protection/>
    </xf>
    <xf numFmtId="0" fontId="25" fillId="24" borderId="0" xfId="0" applyFont="1" applyFill="1" applyAlignment="1" applyProtection="1">
      <alignment/>
      <protection/>
    </xf>
    <xf numFmtId="39" fontId="0" fillId="0" borderId="21" xfId="0" applyNumberFormat="1" applyFont="1" applyBorder="1" applyAlignment="1" applyProtection="1">
      <alignment horizontal="left" vertical="center" wrapText="1"/>
      <protection/>
    </xf>
    <xf numFmtId="39" fontId="19" fillId="16" borderId="32" xfId="0" applyNumberFormat="1" applyFont="1" applyFill="1" applyBorder="1" applyAlignment="1" applyProtection="1">
      <alignment horizontal="center" vertical="center" wrapText="1"/>
      <protection/>
    </xf>
    <xf numFmtId="0" fontId="19" fillId="16" borderId="33" xfId="0" applyFont="1" applyFill="1" applyBorder="1" applyAlignment="1" applyProtection="1">
      <alignment horizontal="center" vertical="center" wrapText="1"/>
      <protection/>
    </xf>
    <xf numFmtId="39" fontId="19" fillId="16" borderId="33" xfId="0" applyNumberFormat="1" applyFont="1" applyFill="1" applyBorder="1" applyAlignment="1" applyProtection="1">
      <alignment horizontal="center" vertical="center" wrapText="1"/>
      <protection/>
    </xf>
    <xf numFmtId="0" fontId="0" fillId="16" borderId="34" xfId="0" applyFont="1" applyFill="1" applyBorder="1" applyAlignment="1" applyProtection="1">
      <alignment horizontal="center" vertical="center" wrapText="1"/>
      <protection/>
    </xf>
    <xf numFmtId="39" fontId="0" fillId="16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39" fontId="0" fillId="0" borderId="24" xfId="0" applyNumberFormat="1" applyFont="1" applyBorder="1" applyAlignment="1" applyProtection="1">
      <alignment horizontal="center" vertical="center" wrapText="1"/>
      <protection/>
    </xf>
    <xf numFmtId="39" fontId="19" fillId="16" borderId="24" xfId="0" applyNumberFormat="1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Alignment="1" applyProtection="1">
      <alignment/>
      <protection/>
    </xf>
    <xf numFmtId="0" fontId="19" fillId="0" borderId="33" xfId="0" applyFont="1" applyBorder="1" applyAlignment="1" applyProtection="1">
      <alignment horizontal="center" vertical="center" wrapText="1"/>
      <protection/>
    </xf>
    <xf numFmtId="39" fontId="19" fillId="0" borderId="33" xfId="0" applyNumberFormat="1" applyFont="1" applyBorder="1" applyAlignment="1" applyProtection="1">
      <alignment horizontal="center" vertical="center" wrapText="1"/>
      <protection/>
    </xf>
    <xf numFmtId="0" fontId="0" fillId="24" borderId="0" xfId="0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26" fillId="24" borderId="36" xfId="0" applyFont="1" applyFill="1" applyBorder="1" applyAlignment="1" applyProtection="1">
      <alignment horizontal="left"/>
      <protection/>
    </xf>
    <xf numFmtId="0" fontId="0" fillId="24" borderId="37" xfId="0" applyFont="1" applyFill="1" applyBorder="1" applyAlignment="1" applyProtection="1">
      <alignment/>
      <protection/>
    </xf>
    <xf numFmtId="0" fontId="19" fillId="24" borderId="38" xfId="0" applyFont="1" applyFill="1" applyBorder="1" applyAlignment="1" applyProtection="1">
      <alignment horizontal="left"/>
      <protection/>
    </xf>
    <xf numFmtId="0" fontId="0" fillId="24" borderId="39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19" fillId="24" borderId="38" xfId="0" applyFont="1" applyFill="1" applyBorder="1" applyAlignment="1" applyProtection="1">
      <alignment/>
      <protection/>
    </xf>
    <xf numFmtId="0" fontId="18" fillId="24" borderId="0" xfId="0" applyFont="1" applyFill="1" applyBorder="1" applyAlignment="1" applyProtection="1">
      <alignment/>
      <protection/>
    </xf>
    <xf numFmtId="0" fontId="0" fillId="24" borderId="38" xfId="0" applyFont="1" applyFill="1" applyBorder="1" applyAlignment="1" applyProtection="1">
      <alignment horizontal="left"/>
      <protection/>
    </xf>
    <xf numFmtId="0" fontId="0" fillId="24" borderId="40" xfId="0" applyFont="1" applyFill="1" applyBorder="1" applyAlignment="1" applyProtection="1">
      <alignment horizontal="left"/>
      <protection/>
    </xf>
    <xf numFmtId="0" fontId="0" fillId="24" borderId="41" xfId="0" applyFont="1" applyFill="1" applyBorder="1" applyAlignment="1" applyProtection="1">
      <alignment/>
      <protection/>
    </xf>
    <xf numFmtId="39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/>
    </xf>
    <xf numFmtId="8" fontId="0" fillId="0" borderId="42" xfId="0" applyNumberFormat="1" applyBorder="1" applyAlignment="1">
      <alignment/>
    </xf>
    <xf numFmtId="0" fontId="0" fillId="0" borderId="42" xfId="0" applyBorder="1" applyAlignment="1">
      <alignment wrapText="1"/>
    </xf>
    <xf numFmtId="0" fontId="19" fillId="25" borderId="42" xfId="0" applyFont="1" applyFill="1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19" fillId="25" borderId="43" xfId="0" applyFont="1" applyFill="1" applyBorder="1" applyAlignment="1">
      <alignment/>
    </xf>
    <xf numFmtId="175" fontId="0" fillId="0" borderId="44" xfId="0" applyNumberFormat="1" applyBorder="1" applyAlignment="1">
      <alignment/>
    </xf>
    <xf numFmtId="0" fontId="23" fillId="8" borderId="42" xfId="0" applyFont="1" applyFill="1" applyBorder="1" applyAlignment="1">
      <alignment horizontal="center"/>
    </xf>
    <xf numFmtId="0" fontId="27" fillId="0" borderId="42" xfId="0" applyFont="1" applyBorder="1" applyAlignment="1">
      <alignment horizontal="center"/>
    </xf>
    <xf numFmtId="165" fontId="27" fillId="0" borderId="42" xfId="0" applyNumberFormat="1" applyFont="1" applyBorder="1" applyAlignment="1">
      <alignment/>
    </xf>
    <xf numFmtId="0" fontId="19" fillId="25" borderId="45" xfId="0" applyFont="1" applyFill="1" applyBorder="1" applyAlignment="1">
      <alignment/>
    </xf>
    <xf numFmtId="0" fontId="19" fillId="25" borderId="46" xfId="0" applyFont="1" applyFill="1" applyBorder="1" applyAlignment="1">
      <alignment/>
    </xf>
    <xf numFmtId="0" fontId="0" fillId="0" borderId="47" xfId="0" applyBorder="1" applyAlignment="1">
      <alignment/>
    </xf>
    <xf numFmtId="8" fontId="0" fillId="0" borderId="48" xfId="0" applyNumberFormat="1" applyBorder="1" applyAlignment="1">
      <alignment/>
    </xf>
    <xf numFmtId="0" fontId="19" fillId="25" borderId="49" xfId="0" applyFont="1" applyFill="1" applyBorder="1" applyAlignment="1">
      <alignment/>
    </xf>
    <xf numFmtId="0" fontId="19" fillId="25" borderId="50" xfId="0" applyFont="1" applyFill="1" applyBorder="1" applyAlignment="1">
      <alignment/>
    </xf>
    <xf numFmtId="174" fontId="19" fillId="25" borderId="44" xfId="0" applyNumberFormat="1" applyFont="1" applyFill="1" applyBorder="1" applyAlignment="1">
      <alignment/>
    </xf>
    <xf numFmtId="0" fontId="0" fillId="0" borderId="47" xfId="0" applyBorder="1" applyAlignment="1">
      <alignment wrapText="1"/>
    </xf>
    <xf numFmtId="0" fontId="19" fillId="25" borderId="47" xfId="0" applyFont="1" applyFill="1" applyBorder="1" applyAlignment="1">
      <alignment/>
    </xf>
    <xf numFmtId="8" fontId="19" fillId="25" borderId="48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9" fillId="0" borderId="45" xfId="0" applyFont="1" applyBorder="1" applyAlignment="1">
      <alignment/>
    </xf>
    <xf numFmtId="0" fontId="19" fillId="0" borderId="43" xfId="0" applyFont="1" applyBorder="1" applyAlignment="1">
      <alignment/>
    </xf>
    <xf numFmtId="8" fontId="19" fillId="0" borderId="46" xfId="0" applyNumberFormat="1" applyFont="1" applyBorder="1" applyAlignment="1">
      <alignment/>
    </xf>
    <xf numFmtId="0" fontId="0" fillId="0" borderId="51" xfId="0" applyFill="1" applyBorder="1" applyAlignment="1">
      <alignment/>
    </xf>
    <xf numFmtId="8" fontId="0" fillId="0" borderId="52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53" xfId="0" applyBorder="1" applyAlignment="1">
      <alignment/>
    </xf>
    <xf numFmtId="0" fontId="0" fillId="0" borderId="50" xfId="0" applyBorder="1" applyAlignment="1">
      <alignment/>
    </xf>
    <xf numFmtId="8" fontId="0" fillId="0" borderId="44" xfId="0" applyNumberFormat="1" applyBorder="1" applyAlignment="1">
      <alignment/>
    </xf>
    <xf numFmtId="0" fontId="0" fillId="0" borderId="54" xfId="0" applyFill="1" applyBorder="1" applyAlignment="1">
      <alignment/>
    </xf>
    <xf numFmtId="0" fontId="0" fillId="0" borderId="50" xfId="0" applyBorder="1" applyAlignment="1">
      <alignment wrapText="1"/>
    </xf>
    <xf numFmtId="0" fontId="19" fillId="25" borderId="47" xfId="0" applyFont="1" applyFill="1" applyBorder="1" applyAlignment="1">
      <alignment wrapText="1"/>
    </xf>
    <xf numFmtId="0" fontId="19" fillId="25" borderId="48" xfId="0" applyFont="1" applyFill="1" applyBorder="1" applyAlignment="1">
      <alignment/>
    </xf>
    <xf numFmtId="175" fontId="0" fillId="0" borderId="48" xfId="0" applyNumberFormat="1" applyBorder="1" applyAlignment="1">
      <alignment/>
    </xf>
    <xf numFmtId="0" fontId="19" fillId="25" borderId="49" xfId="0" applyFont="1" applyFill="1" applyBorder="1" applyAlignment="1">
      <alignment wrapText="1"/>
    </xf>
    <xf numFmtId="0" fontId="23" fillId="8" borderId="47" xfId="0" applyFont="1" applyFill="1" applyBorder="1" applyAlignment="1">
      <alignment horizontal="center"/>
    </xf>
    <xf numFmtId="0" fontId="23" fillId="8" borderId="48" xfId="0" applyFont="1" applyFill="1" applyBorder="1" applyAlignment="1">
      <alignment horizontal="center"/>
    </xf>
    <xf numFmtId="0" fontId="27" fillId="0" borderId="47" xfId="0" applyFont="1" applyBorder="1" applyAlignment="1">
      <alignment horizontal="center"/>
    </xf>
    <xf numFmtId="165" fontId="27" fillId="0" borderId="48" xfId="0" applyNumberFormat="1" applyFont="1" applyBorder="1" applyAlignment="1">
      <alignment/>
    </xf>
    <xf numFmtId="165" fontId="23" fillId="26" borderId="50" xfId="0" applyNumberFormat="1" applyFont="1" applyFill="1" applyBorder="1" applyAlignment="1">
      <alignment/>
    </xf>
    <xf numFmtId="165" fontId="23" fillId="26" borderId="44" xfId="0" applyNumberFormat="1" applyFont="1" applyFill="1" applyBorder="1" applyAlignment="1">
      <alignment/>
    </xf>
    <xf numFmtId="0" fontId="19" fillId="6" borderId="33" xfId="0" applyFont="1" applyFill="1" applyBorder="1" applyAlignment="1" applyProtection="1">
      <alignment horizontal="center" vertical="center" wrapText="1"/>
      <protection/>
    </xf>
    <xf numFmtId="0" fontId="19" fillId="22" borderId="33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19" fillId="25" borderId="56" xfId="0" applyFont="1" applyFill="1" applyBorder="1" applyAlignment="1">
      <alignment horizontal="center" wrapText="1"/>
    </xf>
    <xf numFmtId="0" fontId="19" fillId="25" borderId="57" xfId="0" applyFont="1" applyFill="1" applyBorder="1" applyAlignment="1">
      <alignment horizontal="center" wrapText="1"/>
    </xf>
    <xf numFmtId="0" fontId="19" fillId="25" borderId="58" xfId="0" applyFont="1" applyFill="1" applyBorder="1" applyAlignment="1">
      <alignment horizontal="center" wrapText="1"/>
    </xf>
    <xf numFmtId="0" fontId="19" fillId="25" borderId="56" xfId="0" applyFont="1" applyFill="1" applyBorder="1" applyAlignment="1">
      <alignment horizontal="center"/>
    </xf>
    <xf numFmtId="0" fontId="19" fillId="25" borderId="57" xfId="0" applyFont="1" applyFill="1" applyBorder="1" applyAlignment="1">
      <alignment horizontal="center"/>
    </xf>
    <xf numFmtId="0" fontId="19" fillId="25" borderId="58" xfId="0" applyFont="1" applyFill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8" borderId="49" xfId="0" applyFont="1" applyFill="1" applyBorder="1" applyAlignment="1">
      <alignment horizontal="center" vertical="center"/>
    </xf>
    <xf numFmtId="0" fontId="23" fillId="8" borderId="50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1 1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2"/>
  <sheetViews>
    <sheetView zoomScale="75" zoomScaleNormal="75" zoomScalePageLayoutView="0" workbookViewId="0" topLeftCell="A43">
      <selection activeCell="E14" sqref="E14"/>
    </sheetView>
  </sheetViews>
  <sheetFormatPr defaultColWidth="11.421875" defaultRowHeight="15.75" customHeight="1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118" t="s">
        <v>0</v>
      </c>
      <c r="C2" s="118"/>
    </row>
    <row r="3" spans="2:3" ht="15.75" customHeight="1">
      <c r="B3" s="119" t="s">
        <v>1</v>
      </c>
      <c r="C3" s="119"/>
    </row>
    <row r="4" spans="2:3" ht="15.75" customHeight="1">
      <c r="B4" s="119" t="s">
        <v>2</v>
      </c>
      <c r="C4" s="119"/>
    </row>
    <row r="5" spans="2:3" ht="15.75" customHeight="1">
      <c r="B5" s="2" t="s">
        <v>3</v>
      </c>
      <c r="C5" s="3">
        <v>902.88</v>
      </c>
    </row>
    <row r="6" spans="2:3" ht="15.75" customHeight="1">
      <c r="B6" s="2" t="s">
        <v>4</v>
      </c>
      <c r="C6" s="4">
        <v>0</v>
      </c>
    </row>
    <row r="7" spans="2:3" ht="15.75" customHeight="1">
      <c r="B7" s="2" t="s">
        <v>5</v>
      </c>
      <c r="C7" s="4">
        <v>0</v>
      </c>
    </row>
    <row r="8" spans="2:3" ht="15.75" customHeight="1">
      <c r="B8" s="5" t="s">
        <v>6</v>
      </c>
      <c r="C8" s="6">
        <v>56</v>
      </c>
    </row>
    <row r="9" spans="2:3" ht="15.75" customHeight="1">
      <c r="B9" s="120" t="s">
        <v>7</v>
      </c>
      <c r="C9" s="120"/>
    </row>
    <row r="10" spans="2:3" ht="15.75" customHeight="1">
      <c r="B10" s="7" t="s">
        <v>8</v>
      </c>
      <c r="C10" s="8">
        <v>20</v>
      </c>
    </row>
    <row r="11" spans="2:3" ht="15.75" customHeight="1">
      <c r="B11" s="9" t="s">
        <v>9</v>
      </c>
      <c r="C11" s="10">
        <v>6</v>
      </c>
    </row>
    <row r="12" spans="2:3" ht="15.75" customHeight="1">
      <c r="B12" s="2" t="s">
        <v>10</v>
      </c>
      <c r="C12" s="11">
        <v>20</v>
      </c>
    </row>
    <row r="13" spans="2:3" ht="15.75" customHeight="1">
      <c r="B13" s="2" t="s">
        <v>11</v>
      </c>
      <c r="C13" s="11">
        <v>4.5</v>
      </c>
    </row>
    <row r="14" spans="2:3" ht="15.75" customHeight="1">
      <c r="B14" s="5" t="s">
        <v>12</v>
      </c>
      <c r="C14" s="12">
        <v>0</v>
      </c>
    </row>
    <row r="15" spans="2:3" ht="15.75" customHeight="1">
      <c r="B15" s="119" t="s">
        <v>13</v>
      </c>
      <c r="C15" s="119"/>
    </row>
    <row r="16" spans="2:3" ht="15.75" customHeight="1">
      <c r="B16" s="7" t="s">
        <v>115</v>
      </c>
      <c r="C16" s="8">
        <v>0.44</v>
      </c>
    </row>
    <row r="17" spans="2:3" ht="15.75" customHeight="1">
      <c r="B17" s="121" t="s">
        <v>14</v>
      </c>
      <c r="C17" s="121"/>
    </row>
    <row r="18" spans="2:3" ht="15.75" customHeight="1">
      <c r="B18" s="13" t="s">
        <v>15</v>
      </c>
      <c r="C18" s="14">
        <v>5</v>
      </c>
    </row>
    <row r="19" spans="2:3" ht="15.75" customHeight="1">
      <c r="B19" s="15"/>
      <c r="C19" s="16"/>
    </row>
    <row r="20" s="17" customFormat="1" ht="15.75" customHeight="1">
      <c r="B20" s="18" t="s">
        <v>16</v>
      </c>
    </row>
    <row r="21" spans="2:3" s="17" customFormat="1" ht="15.75" customHeight="1">
      <c r="B21" s="18" t="s">
        <v>17</v>
      </c>
      <c r="C21" s="19" t="s">
        <v>18</v>
      </c>
    </row>
    <row r="22" spans="2:3" s="17" customFormat="1" ht="15.75" customHeight="1">
      <c r="B22" s="20"/>
      <c r="C22" s="21"/>
    </row>
    <row r="23" spans="2:3" s="17" customFormat="1" ht="15.75" customHeight="1">
      <c r="B23" s="117" t="s">
        <v>19</v>
      </c>
      <c r="C23" s="117" t="s">
        <v>20</v>
      </c>
    </row>
    <row r="24" spans="2:3" s="17" customFormat="1" ht="15.75" customHeight="1">
      <c r="B24" s="117"/>
      <c r="C24" s="117"/>
    </row>
    <row r="25" spans="2:3" s="17" customFormat="1" ht="15.75" customHeight="1">
      <c r="B25" s="22" t="s">
        <v>21</v>
      </c>
      <c r="C25" s="23"/>
    </row>
    <row r="26" spans="2:3" s="24" customFormat="1" ht="15.75" customHeight="1">
      <c r="B26" s="25" t="s">
        <v>22</v>
      </c>
      <c r="C26" s="26">
        <f>C5</f>
        <v>902.88</v>
      </c>
    </row>
    <row r="27" spans="2:3" s="24" customFormat="1" ht="15.75" customHeight="1">
      <c r="B27" s="25" t="s">
        <v>23</v>
      </c>
      <c r="C27" s="26">
        <f>C5*C6%</f>
        <v>0</v>
      </c>
    </row>
    <row r="28" spans="2:3" s="24" customFormat="1" ht="15.75" customHeight="1">
      <c r="B28" s="27" t="s">
        <v>24</v>
      </c>
      <c r="C28" s="28">
        <f>+C5*C7%</f>
        <v>0</v>
      </c>
    </row>
    <row r="29" spans="2:3" s="17" customFormat="1" ht="15.75" customHeight="1">
      <c r="B29" s="29" t="s">
        <v>80</v>
      </c>
      <c r="C29" s="30">
        <v>542.9522450000001</v>
      </c>
    </row>
    <row r="30" spans="2:3" s="17" customFormat="1" ht="15.75" customHeight="1">
      <c r="B30" s="31" t="s">
        <v>25</v>
      </c>
      <c r="C30" s="32">
        <f>C8</f>
        <v>56</v>
      </c>
    </row>
    <row r="31" spans="2:3" s="17" customFormat="1" ht="15.75" customHeight="1" thickBot="1">
      <c r="B31" s="33" t="s">
        <v>26</v>
      </c>
      <c r="C31" s="34">
        <f>SUM(C26:C29)</f>
        <v>1445.832245</v>
      </c>
    </row>
    <row r="32" spans="2:3" s="17" customFormat="1" ht="15.75" customHeight="1">
      <c r="B32" s="22" t="s">
        <v>27</v>
      </c>
      <c r="C32" s="35"/>
    </row>
    <row r="33" spans="2:3" s="17" customFormat="1" ht="15.75" customHeight="1">
      <c r="B33" s="27" t="s">
        <v>28</v>
      </c>
      <c r="C33" s="26">
        <f>C10</f>
        <v>20</v>
      </c>
    </row>
    <row r="34" spans="2:3" s="17" customFormat="1" ht="15.75" customHeight="1">
      <c r="B34" s="29" t="s">
        <v>29</v>
      </c>
      <c r="C34" s="30">
        <f>($C$11*22)-(C26*0.06)</f>
        <v>77.8272</v>
      </c>
    </row>
    <row r="35" spans="2:3" s="17" customFormat="1" ht="15.75" customHeight="1">
      <c r="B35" s="29" t="s">
        <v>30</v>
      </c>
      <c r="C35" s="36">
        <f>$C$12*22</f>
        <v>440</v>
      </c>
    </row>
    <row r="36" spans="2:3" s="17" customFormat="1" ht="15.75" customHeight="1">
      <c r="B36" s="29" t="s">
        <v>31</v>
      </c>
      <c r="C36" s="30">
        <f>+C13</f>
        <v>4.5</v>
      </c>
    </row>
    <row r="37" spans="2:4" s="17" customFormat="1" ht="15.75" customHeight="1">
      <c r="B37" s="5" t="s">
        <v>32</v>
      </c>
      <c r="C37" s="30">
        <f>C14</f>
        <v>0</v>
      </c>
      <c r="D37" s="37"/>
    </row>
    <row r="38" spans="2:4" s="17" customFormat="1" ht="15.75" customHeight="1">
      <c r="B38" s="33" t="s">
        <v>33</v>
      </c>
      <c r="C38" s="38">
        <f>SUM(C33:C37)</f>
        <v>542.3272</v>
      </c>
      <c r="D38" s="37"/>
    </row>
    <row r="39" spans="2:4" s="17" customFormat="1" ht="15.75" customHeight="1">
      <c r="B39" s="22" t="s">
        <v>34</v>
      </c>
      <c r="C39" s="26"/>
      <c r="D39" s="37"/>
    </row>
    <row r="40" spans="2:4" s="17" customFormat="1" ht="15.75" customHeight="1">
      <c r="B40" s="39" t="s">
        <v>35</v>
      </c>
      <c r="C40" s="26">
        <f>+C16</f>
        <v>0.44</v>
      </c>
      <c r="D40" s="37"/>
    </row>
    <row r="41" spans="1:12" s="41" customFormat="1" ht="15.75" customHeight="1">
      <c r="A41" s="17"/>
      <c r="B41" s="33" t="s">
        <v>36</v>
      </c>
      <c r="C41" s="40">
        <f>SUM(C40)</f>
        <v>0.44</v>
      </c>
      <c r="D41" s="37"/>
      <c r="E41" s="17"/>
      <c r="F41" s="17"/>
      <c r="G41" s="17"/>
      <c r="H41" s="17"/>
      <c r="I41" s="17"/>
      <c r="J41" s="17"/>
      <c r="K41" s="17"/>
      <c r="L41" s="17"/>
    </row>
    <row r="42" spans="1:12" s="41" customFormat="1" ht="15.75" customHeight="1">
      <c r="A42" s="17"/>
      <c r="B42" s="42" t="s">
        <v>37</v>
      </c>
      <c r="C42" s="43"/>
      <c r="D42" s="37"/>
      <c r="E42" s="17"/>
      <c r="F42" s="17"/>
      <c r="G42" s="17"/>
      <c r="H42" s="17"/>
      <c r="I42" s="17"/>
      <c r="J42" s="17"/>
      <c r="K42" s="17"/>
      <c r="L42" s="17"/>
    </row>
    <row r="43" spans="2:13" s="41" customFormat="1" ht="15.75" customHeight="1">
      <c r="B43" s="29" t="s">
        <v>81</v>
      </c>
      <c r="C43" s="71">
        <v>81.2602705095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2:13" s="17" customFormat="1" ht="15.75" customHeight="1">
      <c r="B44" s="31" t="s">
        <v>82</v>
      </c>
      <c r="C44" s="71">
        <v>116.03415711668403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2:13" s="17" customFormat="1" ht="15.75" customHeight="1" thickBot="1">
      <c r="B45" s="33" t="s">
        <v>38</v>
      </c>
      <c r="C45" s="38">
        <f>SUM(C43:C44)</f>
        <v>197.29442762618402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2:3" s="17" customFormat="1" ht="15.75" customHeight="1">
      <c r="B46" s="44" t="s">
        <v>39</v>
      </c>
      <c r="C46" s="45"/>
    </row>
    <row r="47" spans="2:3" s="17" customFormat="1" ht="15.75" customHeight="1">
      <c r="B47" s="27" t="s">
        <v>40</v>
      </c>
      <c r="C47" s="26">
        <f>$C$53*0.65%</f>
        <v>15.55370571655194</v>
      </c>
    </row>
    <row r="48" spans="2:4" s="17" customFormat="1" ht="15.75" customHeight="1">
      <c r="B48" s="29" t="s">
        <v>41</v>
      </c>
      <c r="C48" s="30">
        <f>$C$53*3%</f>
        <v>71.78633407639356</v>
      </c>
      <c r="D48" s="46" t="s">
        <v>42</v>
      </c>
    </row>
    <row r="49" spans="2:4" s="17" customFormat="1" ht="15.75" customHeight="1">
      <c r="B49" s="47" t="str">
        <f>(D48&amp;C18&amp;D49)</f>
        <v>ISSQN - 5 %</v>
      </c>
      <c r="C49" s="30">
        <f>$C$18%*C53</f>
        <v>119.6438901273226</v>
      </c>
      <c r="D49" s="46" t="s">
        <v>43</v>
      </c>
    </row>
    <row r="50" spans="2:5" s="17" customFormat="1" ht="15.75" customHeight="1">
      <c r="B50" s="33" t="s">
        <v>44</v>
      </c>
      <c r="C50" s="48">
        <f>SUM(C47:C49)</f>
        <v>206.9839299202681</v>
      </c>
      <c r="D50" s="24"/>
      <c r="E50" s="24"/>
    </row>
    <row r="51" spans="2:5" s="17" customFormat="1" ht="15.75" customHeight="1">
      <c r="B51" s="49" t="s">
        <v>45</v>
      </c>
      <c r="C51" s="50">
        <f>SUM(C38,C41,C45,C50)</f>
        <v>947.0455575464521</v>
      </c>
      <c r="E51" s="24"/>
    </row>
    <row r="52" spans="2:3" s="17" customFormat="1" ht="15.75" customHeight="1">
      <c r="B52" s="51"/>
      <c r="C52" s="52"/>
    </row>
    <row r="53" spans="2:5" s="17" customFormat="1" ht="15.75" customHeight="1">
      <c r="B53" s="53" t="s">
        <v>46</v>
      </c>
      <c r="C53" s="54">
        <f>SUM(C31,C38,C41,C45)/((100-(3.65+$C$18))/100)</f>
        <v>2392.877802546452</v>
      </c>
      <c r="E53" s="24"/>
    </row>
    <row r="54" spans="2:3" s="17" customFormat="1" ht="15.75" customHeight="1">
      <c r="B54" s="33" t="s">
        <v>47</v>
      </c>
      <c r="C54" s="55">
        <f>(C30*C53)</f>
        <v>134001.15694260132</v>
      </c>
    </row>
    <row r="55" spans="2:12" s="56" customFormat="1" ht="15.75" customHeight="1">
      <c r="B55" s="57" t="s">
        <v>48</v>
      </c>
      <c r="C55" s="58">
        <f>C53/(SUM(C26:C28))</f>
        <v>2.6502722427636587</v>
      </c>
      <c r="D55" s="17"/>
      <c r="E55" s="17"/>
      <c r="F55" s="17"/>
      <c r="G55" s="17"/>
      <c r="H55" s="17"/>
      <c r="I55" s="17"/>
      <c r="J55" s="17"/>
      <c r="K55" s="17"/>
      <c r="L55" s="17"/>
    </row>
    <row r="56" spans="2:12" s="59" customFormat="1" ht="15.75" customHeight="1">
      <c r="B56" s="60"/>
      <c r="C56" s="60"/>
      <c r="D56" s="17"/>
      <c r="E56" s="17"/>
      <c r="F56" s="17"/>
      <c r="G56" s="17"/>
      <c r="H56" s="17"/>
      <c r="I56" s="17"/>
      <c r="J56" s="17"/>
      <c r="K56" s="17"/>
      <c r="L56" s="17"/>
    </row>
    <row r="57" spans="2:12" s="59" customFormat="1" ht="15.75" customHeight="1">
      <c r="B57" s="61" t="s">
        <v>49</v>
      </c>
      <c r="C57" s="62"/>
      <c r="E57" s="17"/>
      <c r="F57" s="56"/>
      <c r="G57" s="56"/>
      <c r="H57" s="56"/>
      <c r="I57" s="56"/>
      <c r="J57" s="56"/>
      <c r="K57" s="56"/>
      <c r="L57" s="56"/>
    </row>
    <row r="58" spans="2:5" s="59" customFormat="1" ht="15.75" customHeight="1">
      <c r="B58" s="63"/>
      <c r="C58" s="64"/>
      <c r="D58" s="65"/>
      <c r="E58" s="17"/>
    </row>
    <row r="59" spans="2:5" s="59" customFormat="1" ht="15.75" customHeight="1">
      <c r="B59" s="63" t="s">
        <v>50</v>
      </c>
      <c r="C59" s="64"/>
      <c r="D59" s="65"/>
      <c r="E59" s="17"/>
    </row>
    <row r="60" spans="2:5" s="59" customFormat="1" ht="15.75" customHeight="1">
      <c r="B60" s="66" t="s">
        <v>51</v>
      </c>
      <c r="C60" s="64"/>
      <c r="D60" s="65"/>
      <c r="E60" s="17"/>
    </row>
    <row r="61" spans="2:12" s="17" customFormat="1" ht="15.75" customHeight="1">
      <c r="B61" s="66" t="s">
        <v>52</v>
      </c>
      <c r="C61" s="64"/>
      <c r="D61" s="65"/>
      <c r="F61" s="59"/>
      <c r="G61" s="59"/>
      <c r="H61" s="59"/>
      <c r="I61" s="59"/>
      <c r="J61" s="59"/>
      <c r="K61" s="59"/>
      <c r="L61" s="59"/>
    </row>
    <row r="62" spans="2:12" s="17" customFormat="1" ht="15.75" customHeight="1">
      <c r="B62" s="66" t="s">
        <v>53</v>
      </c>
      <c r="C62" s="64"/>
      <c r="D62" s="65"/>
      <c r="F62" s="59"/>
      <c r="G62" s="59"/>
      <c r="H62" s="59"/>
      <c r="I62" s="59"/>
      <c r="J62" s="59"/>
      <c r="K62" s="59"/>
      <c r="L62" s="59"/>
    </row>
    <row r="63" spans="2:4" s="17" customFormat="1" ht="15.75" customHeight="1">
      <c r="B63" s="63" t="s">
        <v>54</v>
      </c>
      <c r="C63" s="64"/>
      <c r="D63" s="67"/>
    </row>
    <row r="64" spans="2:12" s="59" customFormat="1" ht="15.75" customHeight="1">
      <c r="B64" s="63" t="s">
        <v>55</v>
      </c>
      <c r="C64" s="64"/>
      <c r="D64" s="67"/>
      <c r="E64" s="17"/>
      <c r="F64" s="17"/>
      <c r="G64" s="17"/>
      <c r="H64" s="17"/>
      <c r="I64" s="17"/>
      <c r="J64" s="17"/>
      <c r="K64" s="17"/>
      <c r="L64" s="17"/>
    </row>
    <row r="65" spans="2:4" s="17" customFormat="1" ht="15.75" customHeight="1">
      <c r="B65" s="66" t="s">
        <v>56</v>
      </c>
      <c r="C65" s="64"/>
      <c r="D65" s="67"/>
    </row>
    <row r="66" spans="2:5" s="59" customFormat="1" ht="15.75" customHeight="1">
      <c r="B66" s="63" t="s">
        <v>57</v>
      </c>
      <c r="C66" s="64"/>
      <c r="D66" s="65"/>
      <c r="E66" s="17"/>
    </row>
    <row r="67" spans="2:12" s="56" customFormat="1" ht="15.75" customHeight="1">
      <c r="B67" s="66" t="s">
        <v>58</v>
      </c>
      <c r="C67" s="64"/>
      <c r="D67" s="67"/>
      <c r="E67" s="17"/>
      <c r="F67" s="17"/>
      <c r="G67" s="17"/>
      <c r="H67" s="17"/>
      <c r="I67" s="17"/>
      <c r="J67" s="17"/>
      <c r="K67" s="17"/>
      <c r="L67" s="17"/>
    </row>
    <row r="68" spans="2:12" s="17" customFormat="1" ht="15.75" customHeight="1">
      <c r="B68" s="63" t="s">
        <v>59</v>
      </c>
      <c r="C68" s="64"/>
      <c r="D68" s="65"/>
      <c r="F68" s="59"/>
      <c r="G68" s="59"/>
      <c r="H68" s="59"/>
      <c r="I68" s="59"/>
      <c r="J68" s="59"/>
      <c r="K68" s="59"/>
      <c r="L68" s="59"/>
    </row>
    <row r="69" spans="2:4" s="17" customFormat="1" ht="15.75" customHeight="1">
      <c r="B69" s="63" t="s">
        <v>60</v>
      </c>
      <c r="C69" s="64"/>
      <c r="D69" s="67"/>
    </row>
    <row r="70" spans="2:4" s="17" customFormat="1" ht="15.75" customHeight="1">
      <c r="B70" s="63" t="s">
        <v>61</v>
      </c>
      <c r="C70" s="64"/>
      <c r="D70" s="67"/>
    </row>
    <row r="71" spans="2:12" ht="15.75" customHeight="1">
      <c r="B71" s="68" t="s">
        <v>62</v>
      </c>
      <c r="C71" s="64"/>
      <c r="D71" s="59"/>
      <c r="E71" s="17"/>
      <c r="F71" s="17"/>
      <c r="G71" s="17"/>
      <c r="H71" s="17"/>
      <c r="I71" s="17"/>
      <c r="J71" s="17"/>
      <c r="K71" s="17"/>
      <c r="L71" s="17"/>
    </row>
    <row r="72" spans="2:12" ht="15.75" customHeight="1">
      <c r="B72" s="69" t="s">
        <v>63</v>
      </c>
      <c r="C72" s="70"/>
      <c r="D72" s="17"/>
      <c r="E72" s="17"/>
      <c r="F72" s="17"/>
      <c r="G72" s="17"/>
      <c r="H72" s="17"/>
      <c r="I72" s="17"/>
      <c r="J72" s="17"/>
      <c r="K72" s="17"/>
      <c r="L72" s="17"/>
    </row>
  </sheetData>
  <sheetProtection selectLockedCells="1" selectUnlockedCells="1"/>
  <mergeCells count="8">
    <mergeCell ref="B23:B24"/>
    <mergeCell ref="C23:C24"/>
    <mergeCell ref="B2:C2"/>
    <mergeCell ref="B3:C3"/>
    <mergeCell ref="B4:C4"/>
    <mergeCell ref="B9:C9"/>
    <mergeCell ref="B15:C15"/>
    <mergeCell ref="B17:C17"/>
  </mergeCells>
  <printOptions horizontalCentered="1"/>
  <pageMargins left="0.15763888888888888" right="0.15763888888888888" top="0.5513888888888889" bottom="0.15763888888888888" header="0.5118055555555555" footer="0.5118055555555555"/>
  <pageSetup horizontalDpi="600" verticalDpi="600" orientation="portrait" paperSize="9" scale="75" r:id="rId3"/>
  <rowBreaks count="1" manualBreakCount="1">
    <brk id="5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2"/>
  <sheetViews>
    <sheetView zoomScale="75" zoomScaleNormal="75" zoomScalePageLayoutView="0" workbookViewId="0" topLeftCell="A37">
      <selection activeCell="G35" sqref="G35"/>
    </sheetView>
  </sheetViews>
  <sheetFormatPr defaultColWidth="11.421875" defaultRowHeight="15.75" customHeight="1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118" t="s">
        <v>0</v>
      </c>
      <c r="C2" s="118"/>
    </row>
    <row r="3" spans="2:3" ht="15.75" customHeight="1">
      <c r="B3" s="119" t="s">
        <v>1</v>
      </c>
      <c r="C3" s="119"/>
    </row>
    <row r="4" spans="2:3" ht="15.75" customHeight="1">
      <c r="B4" s="119" t="s">
        <v>2</v>
      </c>
      <c r="C4" s="119"/>
    </row>
    <row r="5" spans="2:3" ht="15.75" customHeight="1">
      <c r="B5" s="2" t="s">
        <v>64</v>
      </c>
      <c r="C5" s="3">
        <v>873.6</v>
      </c>
    </row>
    <row r="6" spans="2:3" ht="15.75" customHeight="1">
      <c r="B6" s="2" t="s">
        <v>4</v>
      </c>
      <c r="C6" s="4">
        <v>0</v>
      </c>
    </row>
    <row r="7" spans="2:3" ht="15.75" customHeight="1">
      <c r="B7" s="2" t="s">
        <v>5</v>
      </c>
      <c r="C7" s="4">
        <v>0</v>
      </c>
    </row>
    <row r="8" spans="2:3" ht="15.75" customHeight="1">
      <c r="B8" s="5" t="s">
        <v>6</v>
      </c>
      <c r="C8" s="6">
        <v>4</v>
      </c>
    </row>
    <row r="9" spans="2:3" ht="15.75" customHeight="1">
      <c r="B9" s="120" t="s">
        <v>7</v>
      </c>
      <c r="C9" s="120"/>
    </row>
    <row r="10" spans="2:3" ht="15.75" customHeight="1">
      <c r="B10" s="7" t="s">
        <v>8</v>
      </c>
      <c r="C10" s="8">
        <v>20</v>
      </c>
    </row>
    <row r="11" spans="2:3" ht="15.75" customHeight="1">
      <c r="B11" s="9" t="s">
        <v>9</v>
      </c>
      <c r="C11" s="10">
        <v>6</v>
      </c>
    </row>
    <row r="12" spans="2:3" ht="15.75" customHeight="1">
      <c r="B12" s="2" t="s">
        <v>10</v>
      </c>
      <c r="C12" s="11">
        <v>20</v>
      </c>
    </row>
    <row r="13" spans="2:3" ht="15.75" customHeight="1">
      <c r="B13" s="2" t="s">
        <v>11</v>
      </c>
      <c r="C13" s="11">
        <v>4.5</v>
      </c>
    </row>
    <row r="14" spans="2:3" ht="15.75" customHeight="1">
      <c r="B14" s="5" t="s">
        <v>12</v>
      </c>
      <c r="C14" s="12">
        <v>0</v>
      </c>
    </row>
    <row r="15" spans="2:3" ht="15.75" customHeight="1">
      <c r="B15" s="119" t="s">
        <v>13</v>
      </c>
      <c r="C15" s="119"/>
    </row>
    <row r="16" spans="2:3" ht="15.75" customHeight="1">
      <c r="B16" s="7" t="s">
        <v>116</v>
      </c>
      <c r="C16" s="8">
        <v>4.94</v>
      </c>
    </row>
    <row r="17" spans="2:3" ht="15.75" customHeight="1">
      <c r="B17" s="121" t="s">
        <v>14</v>
      </c>
      <c r="C17" s="121"/>
    </row>
    <row r="18" spans="2:3" ht="15.75" customHeight="1">
      <c r="B18" s="13" t="s">
        <v>15</v>
      </c>
      <c r="C18" s="14">
        <v>5</v>
      </c>
    </row>
    <row r="19" spans="2:3" ht="15.75" customHeight="1">
      <c r="B19" s="15"/>
      <c r="C19" s="16"/>
    </row>
    <row r="20" s="17" customFormat="1" ht="15.75" customHeight="1">
      <c r="B20" s="18" t="s">
        <v>16</v>
      </c>
    </row>
    <row r="21" spans="2:3" s="17" customFormat="1" ht="15.75" customHeight="1">
      <c r="B21" s="18" t="s">
        <v>17</v>
      </c>
      <c r="C21" s="19" t="s">
        <v>18</v>
      </c>
    </row>
    <row r="22" spans="2:3" s="17" customFormat="1" ht="15.75" customHeight="1">
      <c r="B22" s="20"/>
      <c r="C22" s="21"/>
    </row>
    <row r="23" spans="2:3" s="17" customFormat="1" ht="15.75" customHeight="1">
      <c r="B23" s="117" t="s">
        <v>19</v>
      </c>
      <c r="C23" s="117" t="s">
        <v>20</v>
      </c>
    </row>
    <row r="24" spans="2:3" s="17" customFormat="1" ht="15.75" customHeight="1">
      <c r="B24" s="117"/>
      <c r="C24" s="117"/>
    </row>
    <row r="25" spans="2:3" s="17" customFormat="1" ht="15.75" customHeight="1">
      <c r="B25" s="22" t="s">
        <v>21</v>
      </c>
      <c r="C25" s="23"/>
    </row>
    <row r="26" spans="2:3" s="24" customFormat="1" ht="15.75" customHeight="1">
      <c r="B26" s="25" t="s">
        <v>22</v>
      </c>
      <c r="C26" s="26">
        <f>C5</f>
        <v>873.6</v>
      </c>
    </row>
    <row r="27" spans="2:3" s="24" customFormat="1" ht="15.75" customHeight="1">
      <c r="B27" s="25" t="s">
        <v>23</v>
      </c>
      <c r="C27" s="26">
        <f>C5*C6%</f>
        <v>0</v>
      </c>
    </row>
    <row r="28" spans="2:3" s="24" customFormat="1" ht="15.75" customHeight="1">
      <c r="B28" s="27" t="s">
        <v>24</v>
      </c>
      <c r="C28" s="28">
        <f>+C5*C7%</f>
        <v>0</v>
      </c>
    </row>
    <row r="29" spans="2:3" s="17" customFormat="1" ht="15.75" customHeight="1">
      <c r="B29" s="29" t="s">
        <v>80</v>
      </c>
      <c r="C29" s="30">
        <v>542.9522450000001</v>
      </c>
    </row>
    <row r="30" spans="2:3" s="17" customFormat="1" ht="15.75" customHeight="1">
      <c r="B30" s="31" t="s">
        <v>25</v>
      </c>
      <c r="C30" s="32">
        <f>C8</f>
        <v>4</v>
      </c>
    </row>
    <row r="31" spans="2:3" s="17" customFormat="1" ht="15.75" customHeight="1" thickBot="1">
      <c r="B31" s="33" t="s">
        <v>26</v>
      </c>
      <c r="C31" s="34">
        <f>SUM(C26:C29)</f>
        <v>1416.552245</v>
      </c>
    </row>
    <row r="32" spans="2:3" s="17" customFormat="1" ht="15.75" customHeight="1">
      <c r="B32" s="22" t="s">
        <v>27</v>
      </c>
      <c r="C32" s="35"/>
    </row>
    <row r="33" spans="2:3" s="17" customFormat="1" ht="15.75" customHeight="1">
      <c r="B33" s="27" t="s">
        <v>28</v>
      </c>
      <c r="C33" s="26">
        <f>C10</f>
        <v>20</v>
      </c>
    </row>
    <row r="34" spans="2:3" s="17" customFormat="1" ht="15.75" customHeight="1">
      <c r="B34" s="29" t="s">
        <v>29</v>
      </c>
      <c r="C34" s="30">
        <f>($C$11*22)-(C26*0.06)</f>
        <v>79.584</v>
      </c>
    </row>
    <row r="35" spans="2:3" s="17" customFormat="1" ht="15.75" customHeight="1">
      <c r="B35" s="29" t="s">
        <v>30</v>
      </c>
      <c r="C35" s="36">
        <f>$C$12*22</f>
        <v>440</v>
      </c>
    </row>
    <row r="36" spans="2:3" s="17" customFormat="1" ht="15.75" customHeight="1">
      <c r="B36" s="29" t="s">
        <v>31</v>
      </c>
      <c r="C36" s="30">
        <f>+C13</f>
        <v>4.5</v>
      </c>
    </row>
    <row r="37" spans="2:4" s="17" customFormat="1" ht="15.75" customHeight="1">
      <c r="B37" s="5" t="s">
        <v>32</v>
      </c>
      <c r="C37" s="30">
        <f>C14</f>
        <v>0</v>
      </c>
      <c r="D37" s="37"/>
    </row>
    <row r="38" spans="2:4" s="17" customFormat="1" ht="15.75" customHeight="1">
      <c r="B38" s="33" t="s">
        <v>33</v>
      </c>
      <c r="C38" s="38">
        <f>SUM(C33:C37)</f>
        <v>544.0840000000001</v>
      </c>
      <c r="D38" s="37"/>
    </row>
    <row r="39" spans="2:4" s="17" customFormat="1" ht="15.75" customHeight="1">
      <c r="B39" s="22" t="s">
        <v>34</v>
      </c>
      <c r="C39" s="26"/>
      <c r="D39" s="37"/>
    </row>
    <row r="40" spans="2:4" s="17" customFormat="1" ht="15.75" customHeight="1">
      <c r="B40" s="39" t="s">
        <v>35</v>
      </c>
      <c r="C40" s="26">
        <f>+C16</f>
        <v>4.94</v>
      </c>
      <c r="D40" s="37"/>
    </row>
    <row r="41" spans="1:12" s="41" customFormat="1" ht="15.75" customHeight="1">
      <c r="A41" s="17"/>
      <c r="B41" s="33" t="s">
        <v>36</v>
      </c>
      <c r="C41" s="40">
        <f>SUM(C40)</f>
        <v>4.94</v>
      </c>
      <c r="D41" s="37"/>
      <c r="E41" s="17"/>
      <c r="F41" s="17"/>
      <c r="G41" s="17"/>
      <c r="H41" s="17"/>
      <c r="I41" s="17"/>
      <c r="J41" s="17"/>
      <c r="K41" s="17"/>
      <c r="L41" s="17"/>
    </row>
    <row r="42" spans="1:12" s="41" customFormat="1" ht="15.75" customHeight="1">
      <c r="A42" s="17"/>
      <c r="B42" s="42" t="s">
        <v>37</v>
      </c>
      <c r="C42" s="43"/>
      <c r="D42" s="37"/>
      <c r="E42" s="17"/>
      <c r="F42" s="17"/>
      <c r="G42" s="17"/>
      <c r="H42" s="17"/>
      <c r="I42" s="17"/>
      <c r="J42" s="17"/>
      <c r="K42" s="17"/>
      <c r="L42" s="17"/>
    </row>
    <row r="43" spans="2:13" s="41" customFormat="1" ht="15.75" customHeight="1">
      <c r="B43" s="29" t="s">
        <v>81</v>
      </c>
      <c r="C43" s="71">
        <v>81.2602705095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2:13" s="17" customFormat="1" ht="15.75" customHeight="1">
      <c r="B44" s="31" t="s">
        <v>82</v>
      </c>
      <c r="C44" s="71">
        <v>116.03415711668403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2:13" s="17" customFormat="1" ht="15.75" customHeight="1" thickBot="1">
      <c r="B45" s="33" t="s">
        <v>38</v>
      </c>
      <c r="C45" s="38">
        <f>SUM(C43:C44)</f>
        <v>197.29442762618402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2:3" s="17" customFormat="1" ht="15.75" customHeight="1">
      <c r="B46" s="44" t="s">
        <v>39</v>
      </c>
      <c r="C46" s="45"/>
    </row>
    <row r="47" spans="2:3" s="17" customFormat="1" ht="15.75" customHeight="1">
      <c r="B47" s="27" t="s">
        <v>40</v>
      </c>
      <c r="C47" s="26">
        <f>$C$53*0.65%</f>
        <v>15.38988437008232</v>
      </c>
    </row>
    <row r="48" spans="2:4" s="17" customFormat="1" ht="15.75" customHeight="1">
      <c r="B48" s="29" t="s">
        <v>41</v>
      </c>
      <c r="C48" s="30">
        <f>$C$53*3%</f>
        <v>71.0302355542261</v>
      </c>
      <c r="D48" s="46" t="s">
        <v>42</v>
      </c>
    </row>
    <row r="49" spans="2:4" s="17" customFormat="1" ht="15.75" customHeight="1">
      <c r="B49" s="47" t="str">
        <f>(D48&amp;C18&amp;D49)</f>
        <v>ISSQN - 5 %</v>
      </c>
      <c r="C49" s="30">
        <f>$C$18%*C53</f>
        <v>118.38372592371016</v>
      </c>
      <c r="D49" s="46" t="s">
        <v>43</v>
      </c>
    </row>
    <row r="50" spans="2:5" s="17" customFormat="1" ht="15.75" customHeight="1">
      <c r="B50" s="33" t="s">
        <v>44</v>
      </c>
      <c r="C50" s="48">
        <f>SUM(C47:C49)</f>
        <v>204.80384584801857</v>
      </c>
      <c r="D50" s="24"/>
      <c r="E50" s="24"/>
    </row>
    <row r="51" spans="2:5" s="17" customFormat="1" ht="15.75" customHeight="1">
      <c r="B51" s="49" t="s">
        <v>45</v>
      </c>
      <c r="C51" s="50">
        <f>SUM(C38,C41,C45,C50)</f>
        <v>951.1222734742026</v>
      </c>
      <c r="E51" s="24"/>
    </row>
    <row r="52" spans="2:3" s="17" customFormat="1" ht="15.75" customHeight="1">
      <c r="B52" s="51"/>
      <c r="C52" s="52"/>
    </row>
    <row r="53" spans="2:5" s="17" customFormat="1" ht="15.75" customHeight="1">
      <c r="B53" s="53" t="s">
        <v>46</v>
      </c>
      <c r="C53" s="54">
        <f>SUM(C31,C38,C41,C45)/((100-(3.65+$C$18))/100)</f>
        <v>2367.674518474203</v>
      </c>
      <c r="E53" s="24"/>
    </row>
    <row r="54" spans="2:3" s="17" customFormat="1" ht="15.75" customHeight="1">
      <c r="B54" s="33" t="s">
        <v>47</v>
      </c>
      <c r="C54" s="55">
        <f>(C30*C53)</f>
        <v>9470.698073896812</v>
      </c>
    </row>
    <row r="55" spans="2:12" s="56" customFormat="1" ht="15.75" customHeight="1">
      <c r="B55" s="57" t="s">
        <v>48</v>
      </c>
      <c r="C55" s="58">
        <f>C53/(SUM(C26:C28))</f>
        <v>2.710250135616075</v>
      </c>
      <c r="D55" s="17"/>
      <c r="E55" s="17"/>
      <c r="F55" s="17"/>
      <c r="G55" s="17"/>
      <c r="H55" s="17"/>
      <c r="I55" s="17"/>
      <c r="J55" s="17"/>
      <c r="K55" s="17"/>
      <c r="L55" s="17"/>
    </row>
    <row r="56" spans="2:12" s="59" customFormat="1" ht="15.75" customHeight="1">
      <c r="B56" s="60"/>
      <c r="C56" s="60"/>
      <c r="D56" s="17"/>
      <c r="E56" s="17"/>
      <c r="F56" s="17"/>
      <c r="G56" s="17"/>
      <c r="H56" s="17"/>
      <c r="I56" s="17"/>
      <c r="J56" s="17"/>
      <c r="K56" s="17"/>
      <c r="L56" s="17"/>
    </row>
    <row r="57" spans="2:12" s="59" customFormat="1" ht="15.75" customHeight="1">
      <c r="B57" s="61" t="s">
        <v>49</v>
      </c>
      <c r="C57" s="62"/>
      <c r="E57" s="17"/>
      <c r="F57" s="56"/>
      <c r="G57" s="56"/>
      <c r="H57" s="56"/>
      <c r="I57" s="56"/>
      <c r="J57" s="56"/>
      <c r="K57" s="56"/>
      <c r="L57" s="56"/>
    </row>
    <row r="58" spans="2:5" s="59" customFormat="1" ht="15.75" customHeight="1">
      <c r="B58" s="63"/>
      <c r="C58" s="64"/>
      <c r="D58" s="65"/>
      <c r="E58" s="17"/>
    </row>
    <row r="59" spans="2:5" s="59" customFormat="1" ht="15.75" customHeight="1">
      <c r="B59" s="63" t="s">
        <v>50</v>
      </c>
      <c r="C59" s="64"/>
      <c r="D59" s="65"/>
      <c r="E59" s="17"/>
    </row>
    <row r="60" spans="2:5" s="59" customFormat="1" ht="15.75" customHeight="1">
      <c r="B60" s="66" t="s">
        <v>51</v>
      </c>
      <c r="C60" s="64"/>
      <c r="D60" s="65"/>
      <c r="E60" s="17"/>
    </row>
    <row r="61" spans="2:12" s="17" customFormat="1" ht="15.75" customHeight="1">
      <c r="B61" s="66" t="s">
        <v>52</v>
      </c>
      <c r="C61" s="64"/>
      <c r="D61" s="65"/>
      <c r="F61" s="59"/>
      <c r="G61" s="59"/>
      <c r="H61" s="59"/>
      <c r="I61" s="59"/>
      <c r="J61" s="59"/>
      <c r="K61" s="59"/>
      <c r="L61" s="59"/>
    </row>
    <row r="62" spans="2:12" s="17" customFormat="1" ht="15.75" customHeight="1">
      <c r="B62" s="66" t="s">
        <v>53</v>
      </c>
      <c r="C62" s="64"/>
      <c r="D62" s="65"/>
      <c r="F62" s="59"/>
      <c r="G62" s="59"/>
      <c r="H62" s="59"/>
      <c r="I62" s="59"/>
      <c r="J62" s="59"/>
      <c r="K62" s="59"/>
      <c r="L62" s="59"/>
    </row>
    <row r="63" spans="2:4" s="17" customFormat="1" ht="15.75" customHeight="1">
      <c r="B63" s="63" t="s">
        <v>54</v>
      </c>
      <c r="C63" s="64"/>
      <c r="D63" s="67"/>
    </row>
    <row r="64" spans="2:12" s="59" customFormat="1" ht="15.75" customHeight="1">
      <c r="B64" s="63" t="s">
        <v>55</v>
      </c>
      <c r="C64" s="64"/>
      <c r="D64" s="67"/>
      <c r="E64" s="17"/>
      <c r="F64" s="17"/>
      <c r="G64" s="17"/>
      <c r="H64" s="17"/>
      <c r="I64" s="17"/>
      <c r="J64" s="17"/>
      <c r="K64" s="17"/>
      <c r="L64" s="17"/>
    </row>
    <row r="65" spans="2:4" s="17" customFormat="1" ht="15.75" customHeight="1">
      <c r="B65" s="66" t="s">
        <v>56</v>
      </c>
      <c r="C65" s="64"/>
      <c r="D65" s="67"/>
    </row>
    <row r="66" spans="2:5" s="59" customFormat="1" ht="15.75" customHeight="1">
      <c r="B66" s="63" t="s">
        <v>57</v>
      </c>
      <c r="C66" s="64"/>
      <c r="D66" s="65"/>
      <c r="E66" s="17"/>
    </row>
    <row r="67" spans="2:12" s="56" customFormat="1" ht="15.75" customHeight="1">
      <c r="B67" s="66" t="s">
        <v>58</v>
      </c>
      <c r="C67" s="64"/>
      <c r="D67" s="67"/>
      <c r="E67" s="17"/>
      <c r="F67" s="17"/>
      <c r="G67" s="17"/>
      <c r="H67" s="17"/>
      <c r="I67" s="17"/>
      <c r="J67" s="17"/>
      <c r="K67" s="17"/>
      <c r="L67" s="17"/>
    </row>
    <row r="68" spans="2:12" s="17" customFormat="1" ht="15.75" customHeight="1">
      <c r="B68" s="63" t="s">
        <v>59</v>
      </c>
      <c r="C68" s="64"/>
      <c r="D68" s="65"/>
      <c r="F68" s="59"/>
      <c r="G68" s="59"/>
      <c r="H68" s="59"/>
      <c r="I68" s="59"/>
      <c r="J68" s="59"/>
      <c r="K68" s="59"/>
      <c r="L68" s="59"/>
    </row>
    <row r="69" spans="2:4" s="17" customFormat="1" ht="15.75" customHeight="1">
      <c r="B69" s="63" t="s">
        <v>60</v>
      </c>
      <c r="C69" s="64"/>
      <c r="D69" s="67"/>
    </row>
    <row r="70" spans="2:4" s="17" customFormat="1" ht="15.75" customHeight="1">
      <c r="B70" s="63" t="s">
        <v>61</v>
      </c>
      <c r="C70" s="64"/>
      <c r="D70" s="67"/>
    </row>
    <row r="71" spans="2:12" ht="15.75" customHeight="1">
      <c r="B71" s="68" t="s">
        <v>62</v>
      </c>
      <c r="C71" s="64"/>
      <c r="D71" s="59"/>
      <c r="E71" s="17"/>
      <c r="F71" s="17"/>
      <c r="G71" s="17"/>
      <c r="H71" s="17"/>
      <c r="I71" s="17"/>
      <c r="J71" s="17"/>
      <c r="K71" s="17"/>
      <c r="L71" s="17"/>
    </row>
    <row r="72" spans="2:12" ht="15.75" customHeight="1">
      <c r="B72" s="69" t="s">
        <v>63</v>
      </c>
      <c r="C72" s="70"/>
      <c r="D72" s="17"/>
      <c r="E72" s="17"/>
      <c r="F72" s="17"/>
      <c r="G72" s="17"/>
      <c r="H72" s="17"/>
      <c r="I72" s="17"/>
      <c r="J72" s="17"/>
      <c r="K72" s="17"/>
      <c r="L72" s="17"/>
    </row>
  </sheetData>
  <sheetProtection selectLockedCells="1" selectUnlockedCells="1"/>
  <mergeCells count="8">
    <mergeCell ref="B23:B24"/>
    <mergeCell ref="C23:C24"/>
    <mergeCell ref="B2:C2"/>
    <mergeCell ref="B3:C3"/>
    <mergeCell ref="B4:C4"/>
    <mergeCell ref="B9:C9"/>
    <mergeCell ref="B15:C15"/>
    <mergeCell ref="B17:C17"/>
  </mergeCells>
  <printOptions horizontalCentered="1"/>
  <pageMargins left="0.15763888888888888" right="0.15763888888888888" top="0.5513888888888889" bottom="0.15763888888888888" header="0.5118055555555555" footer="0.5118055555555555"/>
  <pageSetup horizontalDpi="600" verticalDpi="600" orientation="portrait" paperSize="9" scale="75" r:id="rId3"/>
  <rowBreaks count="1" manualBreakCount="1">
    <brk id="5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2"/>
  <sheetViews>
    <sheetView zoomScale="75" zoomScaleNormal="75" zoomScalePageLayoutView="0" workbookViewId="0" topLeftCell="A7">
      <selection activeCell="E33" sqref="E33"/>
    </sheetView>
  </sheetViews>
  <sheetFormatPr defaultColWidth="11.421875" defaultRowHeight="15.75" customHeight="1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118" t="s">
        <v>0</v>
      </c>
      <c r="C2" s="118"/>
    </row>
    <row r="3" spans="2:3" ht="15.75" customHeight="1">
      <c r="B3" s="119" t="s">
        <v>1</v>
      </c>
      <c r="C3" s="119"/>
    </row>
    <row r="4" spans="2:3" ht="15.75" customHeight="1">
      <c r="B4" s="119" t="s">
        <v>2</v>
      </c>
      <c r="C4" s="119"/>
    </row>
    <row r="5" spans="2:3" ht="15.75" customHeight="1">
      <c r="B5" s="2" t="s">
        <v>65</v>
      </c>
      <c r="C5" s="3">
        <v>873.6</v>
      </c>
    </row>
    <row r="6" spans="2:3" ht="15.75" customHeight="1">
      <c r="B6" s="2" t="s">
        <v>4</v>
      </c>
      <c r="C6" s="4">
        <v>0</v>
      </c>
    </row>
    <row r="7" spans="2:3" ht="15.75" customHeight="1">
      <c r="B7" s="2" t="s">
        <v>5</v>
      </c>
      <c r="C7" s="4">
        <v>0</v>
      </c>
    </row>
    <row r="8" spans="2:3" ht="15.75" customHeight="1">
      <c r="B8" s="5" t="s">
        <v>6</v>
      </c>
      <c r="C8" s="6">
        <v>2</v>
      </c>
    </row>
    <row r="9" spans="2:3" ht="15.75" customHeight="1">
      <c r="B9" s="120" t="s">
        <v>7</v>
      </c>
      <c r="C9" s="120"/>
    </row>
    <row r="10" spans="2:3" ht="15.75" customHeight="1">
      <c r="B10" s="7" t="s">
        <v>8</v>
      </c>
      <c r="C10" s="8">
        <v>20</v>
      </c>
    </row>
    <row r="11" spans="2:3" ht="15.75" customHeight="1">
      <c r="B11" s="9" t="s">
        <v>9</v>
      </c>
      <c r="C11" s="10">
        <v>6</v>
      </c>
    </row>
    <row r="12" spans="2:3" ht="15.75" customHeight="1">
      <c r="B12" s="2" t="s">
        <v>10</v>
      </c>
      <c r="C12" s="11">
        <v>20</v>
      </c>
    </row>
    <row r="13" spans="2:3" ht="15.75" customHeight="1">
      <c r="B13" s="2" t="s">
        <v>11</v>
      </c>
      <c r="C13" s="11">
        <v>4.5</v>
      </c>
    </row>
    <row r="14" spans="2:3" ht="15.75" customHeight="1">
      <c r="B14" s="5" t="s">
        <v>12</v>
      </c>
      <c r="C14" s="12">
        <v>0</v>
      </c>
    </row>
    <row r="15" spans="2:3" ht="15.75" customHeight="1">
      <c r="B15" s="119" t="s">
        <v>13</v>
      </c>
      <c r="C15" s="119"/>
    </row>
    <row r="16" spans="2:3" ht="15.75" customHeight="1">
      <c r="B16" s="7" t="s">
        <v>123</v>
      </c>
      <c r="C16" s="8">
        <v>0.44</v>
      </c>
    </row>
    <row r="17" spans="2:3" ht="15.75" customHeight="1">
      <c r="B17" s="121" t="s">
        <v>14</v>
      </c>
      <c r="C17" s="121"/>
    </row>
    <row r="18" spans="2:3" ht="15.75" customHeight="1">
      <c r="B18" s="13" t="s">
        <v>15</v>
      </c>
      <c r="C18" s="14">
        <v>5</v>
      </c>
    </row>
    <row r="19" spans="2:3" ht="15.75" customHeight="1">
      <c r="B19" s="15"/>
      <c r="C19" s="16"/>
    </row>
    <row r="20" s="17" customFormat="1" ht="15.75" customHeight="1">
      <c r="B20" s="18" t="s">
        <v>16</v>
      </c>
    </row>
    <row r="21" spans="2:3" s="17" customFormat="1" ht="15.75" customHeight="1">
      <c r="B21" s="18" t="s">
        <v>17</v>
      </c>
      <c r="C21" s="19" t="s">
        <v>18</v>
      </c>
    </row>
    <row r="22" spans="2:3" s="17" customFormat="1" ht="15.75" customHeight="1">
      <c r="B22" s="20"/>
      <c r="C22" s="21"/>
    </row>
    <row r="23" spans="2:3" s="17" customFormat="1" ht="15.75" customHeight="1">
      <c r="B23" s="117" t="s">
        <v>19</v>
      </c>
      <c r="C23" s="117" t="s">
        <v>20</v>
      </c>
    </row>
    <row r="24" spans="2:3" s="17" customFormat="1" ht="15.75" customHeight="1">
      <c r="B24" s="117"/>
      <c r="C24" s="117"/>
    </row>
    <row r="25" spans="2:3" s="17" customFormat="1" ht="15.75" customHeight="1">
      <c r="B25" s="22" t="s">
        <v>21</v>
      </c>
      <c r="C25" s="23"/>
    </row>
    <row r="26" spans="2:3" s="24" customFormat="1" ht="15.75" customHeight="1">
      <c r="B26" s="25" t="s">
        <v>22</v>
      </c>
      <c r="C26" s="26">
        <f>C5</f>
        <v>873.6</v>
      </c>
    </row>
    <row r="27" spans="2:3" s="24" customFormat="1" ht="15.75" customHeight="1">
      <c r="B27" s="25" t="s">
        <v>23</v>
      </c>
      <c r="C27" s="26">
        <f>C5*C6%</f>
        <v>0</v>
      </c>
    </row>
    <row r="28" spans="2:3" s="24" customFormat="1" ht="15.75" customHeight="1">
      <c r="B28" s="27" t="s">
        <v>24</v>
      </c>
      <c r="C28" s="28">
        <f>+C5*C7%</f>
        <v>0</v>
      </c>
    </row>
    <row r="29" spans="2:3" s="17" customFormat="1" ht="15.75" customHeight="1">
      <c r="B29" s="29" t="s">
        <v>80</v>
      </c>
      <c r="C29" s="30">
        <v>542.9522450000001</v>
      </c>
    </row>
    <row r="30" spans="2:3" s="17" customFormat="1" ht="15.75" customHeight="1">
      <c r="B30" s="31" t="s">
        <v>25</v>
      </c>
      <c r="C30" s="32">
        <f>C8</f>
        <v>2</v>
      </c>
    </row>
    <row r="31" spans="2:3" s="17" customFormat="1" ht="15.75" customHeight="1" thickBot="1">
      <c r="B31" s="33" t="s">
        <v>26</v>
      </c>
      <c r="C31" s="34">
        <f>SUM(C26:C29)</f>
        <v>1416.552245</v>
      </c>
    </row>
    <row r="32" spans="2:3" s="17" customFormat="1" ht="15.75" customHeight="1">
      <c r="B32" s="22" t="s">
        <v>27</v>
      </c>
      <c r="C32" s="35"/>
    </row>
    <row r="33" spans="2:3" s="17" customFormat="1" ht="15.75" customHeight="1">
      <c r="B33" s="27" t="s">
        <v>28</v>
      </c>
      <c r="C33" s="26">
        <f>C10</f>
        <v>20</v>
      </c>
    </row>
    <row r="34" spans="2:3" s="17" customFormat="1" ht="15.75" customHeight="1">
      <c r="B34" s="29" t="s">
        <v>29</v>
      </c>
      <c r="C34" s="30">
        <f>($C$11*22)-(C26*0.06)</f>
        <v>79.584</v>
      </c>
    </row>
    <row r="35" spans="2:3" s="17" customFormat="1" ht="15.75" customHeight="1">
      <c r="B35" s="29" t="s">
        <v>30</v>
      </c>
      <c r="C35" s="36">
        <f>$C$12*22</f>
        <v>440</v>
      </c>
    </row>
    <row r="36" spans="2:3" s="17" customFormat="1" ht="15.75" customHeight="1">
      <c r="B36" s="29" t="s">
        <v>31</v>
      </c>
      <c r="C36" s="30">
        <f>+C13</f>
        <v>4.5</v>
      </c>
    </row>
    <row r="37" spans="2:4" s="17" customFormat="1" ht="15.75" customHeight="1">
      <c r="B37" s="5" t="s">
        <v>32</v>
      </c>
      <c r="C37" s="30">
        <f>C14</f>
        <v>0</v>
      </c>
      <c r="D37" s="37"/>
    </row>
    <row r="38" spans="2:4" s="17" customFormat="1" ht="15.75" customHeight="1">
      <c r="B38" s="33" t="s">
        <v>33</v>
      </c>
      <c r="C38" s="38">
        <f>SUM(C33:C37)</f>
        <v>544.0840000000001</v>
      </c>
      <c r="D38" s="37"/>
    </row>
    <row r="39" spans="2:4" s="17" customFormat="1" ht="15.75" customHeight="1">
      <c r="B39" s="22" t="s">
        <v>34</v>
      </c>
      <c r="C39" s="26"/>
      <c r="D39" s="37"/>
    </row>
    <row r="40" spans="2:4" s="17" customFormat="1" ht="15.75" customHeight="1">
      <c r="B40" s="39" t="s">
        <v>35</v>
      </c>
      <c r="C40" s="26">
        <f>+C16</f>
        <v>0.44</v>
      </c>
      <c r="D40" s="37"/>
    </row>
    <row r="41" spans="1:12" s="41" customFormat="1" ht="15.75" customHeight="1">
      <c r="A41" s="17"/>
      <c r="B41" s="33" t="s">
        <v>36</v>
      </c>
      <c r="C41" s="40">
        <f>SUM(C40)</f>
        <v>0.44</v>
      </c>
      <c r="D41" s="37"/>
      <c r="E41" s="17"/>
      <c r="F41" s="17"/>
      <c r="G41" s="17"/>
      <c r="H41" s="17"/>
      <c r="I41" s="17"/>
      <c r="J41" s="17"/>
      <c r="K41" s="17"/>
      <c r="L41" s="17"/>
    </row>
    <row r="42" spans="1:12" s="41" customFormat="1" ht="15.75" customHeight="1">
      <c r="A42" s="17"/>
      <c r="B42" s="42" t="s">
        <v>37</v>
      </c>
      <c r="C42" s="43"/>
      <c r="D42" s="37"/>
      <c r="E42" s="17"/>
      <c r="F42" s="17"/>
      <c r="G42" s="17"/>
      <c r="H42" s="17"/>
      <c r="I42" s="17"/>
      <c r="J42" s="17"/>
      <c r="K42" s="17"/>
      <c r="L42" s="17"/>
    </row>
    <row r="43" spans="2:13" s="41" customFormat="1" ht="15.75" customHeight="1">
      <c r="B43" s="29" t="s">
        <v>81</v>
      </c>
      <c r="C43" s="71">
        <v>81.2602705095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2:13" s="17" customFormat="1" ht="15.75" customHeight="1">
      <c r="B44" s="31" t="s">
        <v>82</v>
      </c>
      <c r="C44" s="71">
        <v>116.03415711668403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2:13" s="17" customFormat="1" ht="15.75" customHeight="1" thickBot="1">
      <c r="B45" s="33" t="s">
        <v>38</v>
      </c>
      <c r="C45" s="38">
        <f>SUM(C43:C44)</f>
        <v>197.29442762618402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2:3" s="17" customFormat="1" ht="15.75" customHeight="1">
      <c r="B46" s="44" t="s">
        <v>39</v>
      </c>
      <c r="C46" s="45"/>
    </row>
    <row r="47" spans="2:3" s="17" customFormat="1" ht="15.75" customHeight="1">
      <c r="B47" s="27" t="s">
        <v>40</v>
      </c>
      <c r="C47" s="26">
        <f>$C$53*0.65%</f>
        <v>15.357864665648822</v>
      </c>
    </row>
    <row r="48" spans="2:4" s="17" customFormat="1" ht="15.75" customHeight="1">
      <c r="B48" s="29" t="s">
        <v>41</v>
      </c>
      <c r="C48" s="30">
        <f>$C$53*3%</f>
        <v>70.88245230299455</v>
      </c>
      <c r="D48" s="46" t="s">
        <v>42</v>
      </c>
    </row>
    <row r="49" spans="2:4" s="17" customFormat="1" ht="15.75" customHeight="1">
      <c r="B49" s="47" t="str">
        <f>(D48&amp;C18&amp;D49)</f>
        <v>ISSQN - 5 %</v>
      </c>
      <c r="C49" s="30">
        <f>$C$18%*C53</f>
        <v>118.13742050499093</v>
      </c>
      <c r="D49" s="46" t="s">
        <v>43</v>
      </c>
    </row>
    <row r="50" spans="2:5" s="17" customFormat="1" ht="15.75" customHeight="1">
      <c r="B50" s="33" t="s">
        <v>44</v>
      </c>
      <c r="C50" s="48">
        <f>SUM(C47:C49)</f>
        <v>204.37773747363428</v>
      </c>
      <c r="D50" s="24"/>
      <c r="E50" s="24"/>
    </row>
    <row r="51" spans="2:5" s="17" customFormat="1" ht="15.75" customHeight="1">
      <c r="B51" s="49" t="s">
        <v>45</v>
      </c>
      <c r="C51" s="50">
        <f>SUM(C38,C41,C45,C50)</f>
        <v>946.1961650998184</v>
      </c>
      <c r="E51" s="24"/>
    </row>
    <row r="52" spans="2:3" s="17" customFormat="1" ht="15.75" customHeight="1">
      <c r="B52" s="51"/>
      <c r="C52" s="52"/>
    </row>
    <row r="53" spans="2:5" s="17" customFormat="1" ht="15.75" customHeight="1">
      <c r="B53" s="53" t="s">
        <v>46</v>
      </c>
      <c r="C53" s="54">
        <f>SUM(C31,C38,C41,C45)/((100-(3.65+$C$18))/100)</f>
        <v>2362.7484100998186</v>
      </c>
      <c r="E53" s="24"/>
    </row>
    <row r="54" spans="2:3" s="17" customFormat="1" ht="15.75" customHeight="1">
      <c r="B54" s="33" t="s">
        <v>47</v>
      </c>
      <c r="C54" s="55">
        <f>(C30*C53)</f>
        <v>4725.496820199637</v>
      </c>
    </row>
    <row r="55" spans="2:12" s="56" customFormat="1" ht="15.75" customHeight="1">
      <c r="B55" s="57" t="s">
        <v>48</v>
      </c>
      <c r="C55" s="58">
        <f>C53/(SUM(C26:C28))</f>
        <v>2.7046112752974114</v>
      </c>
      <c r="D55" s="17"/>
      <c r="E55" s="17"/>
      <c r="F55" s="17"/>
      <c r="G55" s="17"/>
      <c r="H55" s="17"/>
      <c r="I55" s="17"/>
      <c r="J55" s="17"/>
      <c r="K55" s="17"/>
      <c r="L55" s="17"/>
    </row>
    <row r="56" spans="2:12" s="59" customFormat="1" ht="15.75" customHeight="1">
      <c r="B56" s="60"/>
      <c r="C56" s="60"/>
      <c r="D56" s="17"/>
      <c r="E56" s="17"/>
      <c r="F56" s="17"/>
      <c r="G56" s="17"/>
      <c r="H56" s="17"/>
      <c r="I56" s="17"/>
      <c r="J56" s="17"/>
      <c r="K56" s="17"/>
      <c r="L56" s="17"/>
    </row>
    <row r="57" spans="2:12" s="59" customFormat="1" ht="15.75" customHeight="1">
      <c r="B57" s="61" t="s">
        <v>49</v>
      </c>
      <c r="C57" s="62"/>
      <c r="E57" s="17"/>
      <c r="F57" s="56"/>
      <c r="G57" s="56"/>
      <c r="H57" s="56"/>
      <c r="I57" s="56"/>
      <c r="J57" s="56"/>
      <c r="K57" s="56"/>
      <c r="L57" s="56"/>
    </row>
    <row r="58" spans="2:5" s="59" customFormat="1" ht="15.75" customHeight="1">
      <c r="B58" s="63"/>
      <c r="C58" s="64"/>
      <c r="D58" s="65"/>
      <c r="E58" s="17"/>
    </row>
    <row r="59" spans="2:5" s="59" customFormat="1" ht="15.75" customHeight="1">
      <c r="B59" s="63" t="s">
        <v>50</v>
      </c>
      <c r="C59" s="64"/>
      <c r="D59" s="65"/>
      <c r="E59" s="17"/>
    </row>
    <row r="60" spans="2:5" s="59" customFormat="1" ht="15.75" customHeight="1">
      <c r="B60" s="66" t="s">
        <v>51</v>
      </c>
      <c r="C60" s="64"/>
      <c r="D60" s="65"/>
      <c r="E60" s="17"/>
    </row>
    <row r="61" spans="2:12" s="17" customFormat="1" ht="15.75" customHeight="1">
      <c r="B61" s="66" t="s">
        <v>52</v>
      </c>
      <c r="C61" s="64"/>
      <c r="D61" s="65"/>
      <c r="F61" s="59"/>
      <c r="G61" s="59"/>
      <c r="H61" s="59"/>
      <c r="I61" s="59"/>
      <c r="J61" s="59"/>
      <c r="K61" s="59"/>
      <c r="L61" s="59"/>
    </row>
    <row r="62" spans="2:12" s="17" customFormat="1" ht="15.75" customHeight="1">
      <c r="B62" s="66" t="s">
        <v>53</v>
      </c>
      <c r="C62" s="64"/>
      <c r="D62" s="65"/>
      <c r="F62" s="59"/>
      <c r="G62" s="59"/>
      <c r="H62" s="59"/>
      <c r="I62" s="59"/>
      <c r="J62" s="59"/>
      <c r="K62" s="59"/>
      <c r="L62" s="59"/>
    </row>
    <row r="63" spans="2:4" s="17" customFormat="1" ht="15.75" customHeight="1">
      <c r="B63" s="63" t="s">
        <v>54</v>
      </c>
      <c r="C63" s="64"/>
      <c r="D63" s="67"/>
    </row>
    <row r="64" spans="2:12" s="59" customFormat="1" ht="15.75" customHeight="1">
      <c r="B64" s="63" t="s">
        <v>55</v>
      </c>
      <c r="C64" s="64"/>
      <c r="D64" s="67"/>
      <c r="E64" s="17"/>
      <c r="F64" s="17"/>
      <c r="G64" s="17"/>
      <c r="H64" s="17"/>
      <c r="I64" s="17"/>
      <c r="J64" s="17"/>
      <c r="K64" s="17"/>
      <c r="L64" s="17"/>
    </row>
    <row r="65" spans="2:4" s="17" customFormat="1" ht="15.75" customHeight="1">
      <c r="B65" s="66" t="s">
        <v>56</v>
      </c>
      <c r="C65" s="64"/>
      <c r="D65" s="67"/>
    </row>
    <row r="66" spans="2:5" s="59" customFormat="1" ht="15.75" customHeight="1">
      <c r="B66" s="63" t="s">
        <v>57</v>
      </c>
      <c r="C66" s="64"/>
      <c r="D66" s="65"/>
      <c r="E66" s="17"/>
    </row>
    <row r="67" spans="2:12" s="56" customFormat="1" ht="15.75" customHeight="1">
      <c r="B67" s="66" t="s">
        <v>58</v>
      </c>
      <c r="C67" s="64"/>
      <c r="D67" s="67"/>
      <c r="E67" s="17"/>
      <c r="F67" s="17"/>
      <c r="G67" s="17"/>
      <c r="H67" s="17"/>
      <c r="I67" s="17"/>
      <c r="J67" s="17"/>
      <c r="K67" s="17"/>
      <c r="L67" s="17"/>
    </row>
    <row r="68" spans="2:12" s="17" customFormat="1" ht="15.75" customHeight="1">
      <c r="B68" s="63" t="s">
        <v>59</v>
      </c>
      <c r="C68" s="64"/>
      <c r="D68" s="65"/>
      <c r="F68" s="59"/>
      <c r="G68" s="59"/>
      <c r="H68" s="59"/>
      <c r="I68" s="59"/>
      <c r="J68" s="59"/>
      <c r="K68" s="59"/>
      <c r="L68" s="59"/>
    </row>
    <row r="69" spans="2:4" s="17" customFormat="1" ht="15.75" customHeight="1">
      <c r="B69" s="63" t="s">
        <v>60</v>
      </c>
      <c r="C69" s="64"/>
      <c r="D69" s="67"/>
    </row>
    <row r="70" spans="2:4" s="17" customFormat="1" ht="15.75" customHeight="1">
      <c r="B70" s="63" t="s">
        <v>61</v>
      </c>
      <c r="C70" s="64"/>
      <c r="D70" s="67"/>
    </row>
    <row r="71" spans="2:12" ht="15.75" customHeight="1">
      <c r="B71" s="68" t="s">
        <v>62</v>
      </c>
      <c r="C71" s="64"/>
      <c r="D71" s="59"/>
      <c r="E71" s="17"/>
      <c r="F71" s="17"/>
      <c r="G71" s="17"/>
      <c r="H71" s="17"/>
      <c r="I71" s="17"/>
      <c r="J71" s="17"/>
      <c r="K71" s="17"/>
      <c r="L71" s="17"/>
    </row>
    <row r="72" spans="2:12" ht="15.75" customHeight="1">
      <c r="B72" s="69" t="s">
        <v>63</v>
      </c>
      <c r="C72" s="70"/>
      <c r="D72" s="17"/>
      <c r="E72" s="17"/>
      <c r="F72" s="17"/>
      <c r="G72" s="17"/>
      <c r="H72" s="17"/>
      <c r="I72" s="17"/>
      <c r="J72" s="17"/>
      <c r="K72" s="17"/>
      <c r="L72" s="17"/>
    </row>
  </sheetData>
  <sheetProtection selectLockedCells="1" selectUnlockedCells="1"/>
  <mergeCells count="8">
    <mergeCell ref="B23:B24"/>
    <mergeCell ref="C23:C24"/>
    <mergeCell ref="B2:C2"/>
    <mergeCell ref="B3:C3"/>
    <mergeCell ref="B4:C4"/>
    <mergeCell ref="B9:C9"/>
    <mergeCell ref="B15:C15"/>
    <mergeCell ref="B17:C17"/>
  </mergeCells>
  <printOptions horizontalCentered="1"/>
  <pageMargins left="0.15763888888888888" right="0.15763888888888888" top="0.5513888888888889" bottom="0.15763888888888888" header="0.5118055555555555" footer="0.5118055555555555"/>
  <pageSetup horizontalDpi="600" verticalDpi="600" orientation="portrait" paperSize="9" scale="75" r:id="rId3"/>
  <rowBreaks count="1" manualBreakCount="1">
    <brk id="5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2"/>
  <sheetViews>
    <sheetView zoomScale="75" zoomScaleNormal="75" zoomScalePageLayoutView="0" workbookViewId="0" topLeftCell="A7">
      <selection activeCell="F30" sqref="F30"/>
    </sheetView>
  </sheetViews>
  <sheetFormatPr defaultColWidth="11.421875" defaultRowHeight="15.75" customHeight="1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118" t="s">
        <v>0</v>
      </c>
      <c r="C2" s="118"/>
    </row>
    <row r="3" spans="2:3" ht="15.75" customHeight="1">
      <c r="B3" s="119" t="s">
        <v>1</v>
      </c>
      <c r="C3" s="119"/>
    </row>
    <row r="4" spans="2:3" ht="15.75" customHeight="1">
      <c r="B4" s="119" t="s">
        <v>2</v>
      </c>
      <c r="C4" s="119"/>
    </row>
    <row r="5" spans="2:3" ht="15.75" customHeight="1">
      <c r="B5" s="2" t="s">
        <v>66</v>
      </c>
      <c r="C5" s="3">
        <v>1747.2</v>
      </c>
    </row>
    <row r="6" spans="2:3" ht="15.75" customHeight="1">
      <c r="B6" s="2" t="s">
        <v>4</v>
      </c>
      <c r="C6" s="4">
        <v>0</v>
      </c>
    </row>
    <row r="7" spans="2:3" ht="15.75" customHeight="1">
      <c r="B7" s="2" t="s">
        <v>5</v>
      </c>
      <c r="C7" s="4">
        <v>0</v>
      </c>
    </row>
    <row r="8" spans="2:3" ht="15.75" customHeight="1">
      <c r="B8" s="5" t="s">
        <v>6</v>
      </c>
      <c r="C8" s="6">
        <v>2</v>
      </c>
    </row>
    <row r="9" spans="2:3" ht="15.75" customHeight="1">
      <c r="B9" s="120" t="s">
        <v>7</v>
      </c>
      <c r="C9" s="120"/>
    </row>
    <row r="10" spans="2:3" ht="15.75" customHeight="1">
      <c r="B10" s="7" t="s">
        <v>8</v>
      </c>
      <c r="C10" s="8">
        <v>20</v>
      </c>
    </row>
    <row r="11" spans="2:3" ht="15.75" customHeight="1">
      <c r="B11" s="9" t="s">
        <v>9</v>
      </c>
      <c r="C11" s="10">
        <v>6</v>
      </c>
    </row>
    <row r="12" spans="2:3" ht="15.75" customHeight="1">
      <c r="B12" s="2" t="s">
        <v>10</v>
      </c>
      <c r="C12" s="11">
        <v>20</v>
      </c>
    </row>
    <row r="13" spans="2:3" ht="15.75" customHeight="1">
      <c r="B13" s="2" t="s">
        <v>11</v>
      </c>
      <c r="C13" s="11">
        <v>4.5</v>
      </c>
    </row>
    <row r="14" spans="2:3" ht="15.75" customHeight="1">
      <c r="B14" s="5" t="s">
        <v>12</v>
      </c>
      <c r="C14" s="12">
        <v>0</v>
      </c>
    </row>
    <row r="15" spans="2:3" ht="15.75" customHeight="1">
      <c r="B15" s="119" t="s">
        <v>13</v>
      </c>
      <c r="C15" s="119"/>
    </row>
    <row r="16" spans="2:3" ht="15.75" customHeight="1">
      <c r="B16" s="7" t="s">
        <v>123</v>
      </c>
      <c r="C16" s="8">
        <v>0.44</v>
      </c>
    </row>
    <row r="17" spans="2:3" ht="15.75" customHeight="1">
      <c r="B17" s="121" t="s">
        <v>14</v>
      </c>
      <c r="C17" s="121"/>
    </row>
    <row r="18" spans="2:3" ht="15.75" customHeight="1">
      <c r="B18" s="13" t="s">
        <v>15</v>
      </c>
      <c r="C18" s="14">
        <v>5</v>
      </c>
    </row>
    <row r="19" spans="2:3" ht="15.75" customHeight="1">
      <c r="B19" s="15"/>
      <c r="C19" s="16"/>
    </row>
    <row r="20" s="17" customFormat="1" ht="15.75" customHeight="1">
      <c r="B20" s="18" t="s">
        <v>16</v>
      </c>
    </row>
    <row r="21" spans="2:3" s="17" customFormat="1" ht="15.75" customHeight="1">
      <c r="B21" s="18" t="s">
        <v>17</v>
      </c>
      <c r="C21" s="19" t="s">
        <v>18</v>
      </c>
    </row>
    <row r="22" spans="2:3" s="17" customFormat="1" ht="15.75" customHeight="1">
      <c r="B22" s="20"/>
      <c r="C22" s="21"/>
    </row>
    <row r="23" spans="2:3" s="17" customFormat="1" ht="15.75" customHeight="1">
      <c r="B23" s="117" t="s">
        <v>19</v>
      </c>
      <c r="C23" s="117" t="s">
        <v>20</v>
      </c>
    </row>
    <row r="24" spans="2:3" s="17" customFormat="1" ht="15.75" customHeight="1">
      <c r="B24" s="117"/>
      <c r="C24" s="117"/>
    </row>
    <row r="25" spans="2:3" s="17" customFormat="1" ht="15.75" customHeight="1">
      <c r="B25" s="22" t="s">
        <v>21</v>
      </c>
      <c r="C25" s="23"/>
    </row>
    <row r="26" spans="2:3" s="24" customFormat="1" ht="15.75" customHeight="1">
      <c r="B26" s="25" t="s">
        <v>22</v>
      </c>
      <c r="C26" s="26">
        <f>C5</f>
        <v>1747.2</v>
      </c>
    </row>
    <row r="27" spans="2:3" s="24" customFormat="1" ht="15.75" customHeight="1">
      <c r="B27" s="25" t="s">
        <v>23</v>
      </c>
      <c r="C27" s="26">
        <f>C5*C6%</f>
        <v>0</v>
      </c>
    </row>
    <row r="28" spans="2:3" s="24" customFormat="1" ht="15.75" customHeight="1">
      <c r="B28" s="27" t="s">
        <v>24</v>
      </c>
      <c r="C28" s="28">
        <f>+C5*C7%</f>
        <v>0</v>
      </c>
    </row>
    <row r="29" spans="2:3" s="17" customFormat="1" ht="15.75" customHeight="1">
      <c r="B29" s="29" t="s">
        <v>80</v>
      </c>
      <c r="C29" s="30">
        <v>542.9522450000001</v>
      </c>
    </row>
    <row r="30" spans="2:3" s="17" customFormat="1" ht="15.75" customHeight="1">
      <c r="B30" s="31" t="s">
        <v>25</v>
      </c>
      <c r="C30" s="32">
        <f>C8</f>
        <v>2</v>
      </c>
    </row>
    <row r="31" spans="2:3" s="17" customFormat="1" ht="15.75" customHeight="1" thickBot="1">
      <c r="B31" s="33" t="s">
        <v>26</v>
      </c>
      <c r="C31" s="34">
        <f>SUM(C26:C29)</f>
        <v>2290.152245</v>
      </c>
    </row>
    <row r="32" spans="2:3" s="17" customFormat="1" ht="15.75" customHeight="1">
      <c r="B32" s="22" t="s">
        <v>27</v>
      </c>
      <c r="C32" s="35"/>
    </row>
    <row r="33" spans="2:3" s="17" customFormat="1" ht="15.75" customHeight="1">
      <c r="B33" s="27" t="s">
        <v>28</v>
      </c>
      <c r="C33" s="26">
        <f>C10</f>
        <v>20</v>
      </c>
    </row>
    <row r="34" spans="2:3" s="17" customFormat="1" ht="15.75" customHeight="1">
      <c r="B34" s="29" t="s">
        <v>29</v>
      </c>
      <c r="C34" s="30">
        <f>($C$11*22)-(C26*0.06)</f>
        <v>27.168000000000006</v>
      </c>
    </row>
    <row r="35" spans="2:3" s="17" customFormat="1" ht="15.75" customHeight="1">
      <c r="B35" s="29" t="s">
        <v>30</v>
      </c>
      <c r="C35" s="36">
        <f>$C$12*22</f>
        <v>440</v>
      </c>
    </row>
    <row r="36" spans="2:3" s="17" customFormat="1" ht="15.75" customHeight="1">
      <c r="B36" s="29" t="s">
        <v>31</v>
      </c>
      <c r="C36" s="30">
        <f>+C13</f>
        <v>4.5</v>
      </c>
    </row>
    <row r="37" spans="2:4" s="17" customFormat="1" ht="15.75" customHeight="1">
      <c r="B37" s="5" t="s">
        <v>32</v>
      </c>
      <c r="C37" s="30">
        <f>C14</f>
        <v>0</v>
      </c>
      <c r="D37" s="37"/>
    </row>
    <row r="38" spans="2:4" s="17" customFormat="1" ht="15.75" customHeight="1">
      <c r="B38" s="33" t="s">
        <v>33</v>
      </c>
      <c r="C38" s="38">
        <f>SUM(C33:C37)</f>
        <v>491.668</v>
      </c>
      <c r="D38" s="37"/>
    </row>
    <row r="39" spans="2:4" s="17" customFormat="1" ht="15.75" customHeight="1">
      <c r="B39" s="22" t="s">
        <v>34</v>
      </c>
      <c r="C39" s="26"/>
      <c r="D39" s="37"/>
    </row>
    <row r="40" spans="2:4" s="17" customFormat="1" ht="15.75" customHeight="1">
      <c r="B40" s="39" t="s">
        <v>35</v>
      </c>
      <c r="C40" s="26">
        <f>+C16</f>
        <v>0.44</v>
      </c>
      <c r="D40" s="37"/>
    </row>
    <row r="41" spans="1:12" s="41" customFormat="1" ht="15.75" customHeight="1">
      <c r="A41" s="17"/>
      <c r="B41" s="33" t="s">
        <v>36</v>
      </c>
      <c r="C41" s="40">
        <f>SUM(C40)</f>
        <v>0.44</v>
      </c>
      <c r="D41" s="37"/>
      <c r="E41" s="17"/>
      <c r="F41" s="17"/>
      <c r="G41" s="17"/>
      <c r="H41" s="17"/>
      <c r="I41" s="17"/>
      <c r="J41" s="17"/>
      <c r="K41" s="17"/>
      <c r="L41" s="17"/>
    </row>
    <row r="42" spans="1:12" s="41" customFormat="1" ht="15.75" customHeight="1">
      <c r="A42" s="17"/>
      <c r="B42" s="42" t="s">
        <v>37</v>
      </c>
      <c r="C42" s="43"/>
      <c r="D42" s="37"/>
      <c r="E42" s="17"/>
      <c r="F42" s="17"/>
      <c r="G42" s="17"/>
      <c r="H42" s="17"/>
      <c r="I42" s="17"/>
      <c r="J42" s="17"/>
      <c r="K42" s="17"/>
      <c r="L42" s="17"/>
    </row>
    <row r="43" spans="2:13" s="41" customFormat="1" ht="15.75" customHeight="1">
      <c r="B43" s="29" t="s">
        <v>81</v>
      </c>
      <c r="C43" s="71">
        <v>81.2602705095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2:13" s="17" customFormat="1" ht="15.75" customHeight="1">
      <c r="B44" s="31" t="s">
        <v>82</v>
      </c>
      <c r="C44" s="71">
        <v>116.03415711668403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2:13" s="17" customFormat="1" ht="15.75" customHeight="1" thickBot="1">
      <c r="B45" s="33" t="s">
        <v>38</v>
      </c>
      <c r="C45" s="38">
        <f>SUM(C43:C44)</f>
        <v>197.29442762618402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2:3" s="17" customFormat="1" ht="15.75" customHeight="1">
      <c r="B46" s="44" t="s">
        <v>39</v>
      </c>
      <c r="C46" s="45"/>
    </row>
    <row r="47" spans="2:3" s="17" customFormat="1" ht="15.75" customHeight="1">
      <c r="B47" s="27" t="s">
        <v>40</v>
      </c>
      <c r="C47" s="26">
        <f>$C$53*0.65%</f>
        <v>21.200991102430432</v>
      </c>
    </row>
    <row r="48" spans="2:4" s="17" customFormat="1" ht="15.75" customHeight="1">
      <c r="B48" s="29" t="s">
        <v>41</v>
      </c>
      <c r="C48" s="30">
        <f>$C$53*3%</f>
        <v>97.85072816506353</v>
      </c>
      <c r="D48" s="46" t="s">
        <v>42</v>
      </c>
    </row>
    <row r="49" spans="2:4" s="17" customFormat="1" ht="15.75" customHeight="1">
      <c r="B49" s="47" t="str">
        <f>(D48&amp;C18&amp;D49)</f>
        <v>ISSQN - 5 %</v>
      </c>
      <c r="C49" s="30">
        <f>$C$18%*C53</f>
        <v>163.08454694177257</v>
      </c>
      <c r="D49" s="46" t="s">
        <v>43</v>
      </c>
    </row>
    <row r="50" spans="2:5" s="17" customFormat="1" ht="15.75" customHeight="1">
      <c r="B50" s="33" t="s">
        <v>44</v>
      </c>
      <c r="C50" s="48">
        <f>SUM(C47:C49)</f>
        <v>282.1362662092665</v>
      </c>
      <c r="D50" s="24"/>
      <c r="E50" s="24"/>
    </row>
    <row r="51" spans="2:5" s="17" customFormat="1" ht="15.75" customHeight="1">
      <c r="B51" s="49" t="s">
        <v>45</v>
      </c>
      <c r="C51" s="50">
        <f>SUM(C38,C41,C45,C50)</f>
        <v>971.5386938354505</v>
      </c>
      <c r="E51" s="24"/>
    </row>
    <row r="52" spans="2:3" s="17" customFormat="1" ht="15.75" customHeight="1">
      <c r="B52" s="51"/>
      <c r="C52" s="52"/>
    </row>
    <row r="53" spans="2:5" s="17" customFormat="1" ht="15.75" customHeight="1">
      <c r="B53" s="53" t="s">
        <v>46</v>
      </c>
      <c r="C53" s="54">
        <f>SUM(C31,C38,C41,C45)/((100-(3.65+$C$18))/100)</f>
        <v>3261.690938835451</v>
      </c>
      <c r="E53" s="24"/>
    </row>
    <row r="54" spans="2:3" s="17" customFormat="1" ht="15.75" customHeight="1">
      <c r="B54" s="33" t="s">
        <v>47</v>
      </c>
      <c r="C54" s="55">
        <f>(C30*C53)</f>
        <v>6523.381877670902</v>
      </c>
    </row>
    <row r="55" spans="2:12" s="56" customFormat="1" ht="15.75" customHeight="1">
      <c r="B55" s="57" t="s">
        <v>48</v>
      </c>
      <c r="C55" s="58">
        <f>C53/(SUM(C26:C28))</f>
        <v>1.8668102900843928</v>
      </c>
      <c r="D55" s="17"/>
      <c r="E55" s="17"/>
      <c r="F55" s="17"/>
      <c r="G55" s="17"/>
      <c r="H55" s="17"/>
      <c r="I55" s="17"/>
      <c r="J55" s="17"/>
      <c r="K55" s="17"/>
      <c r="L55" s="17"/>
    </row>
    <row r="56" spans="2:12" s="59" customFormat="1" ht="15.75" customHeight="1">
      <c r="B56" s="60"/>
      <c r="C56" s="60"/>
      <c r="D56" s="17"/>
      <c r="E56" s="17"/>
      <c r="F56" s="17"/>
      <c r="G56" s="17"/>
      <c r="H56" s="17"/>
      <c r="I56" s="17"/>
      <c r="J56" s="17"/>
      <c r="K56" s="17"/>
      <c r="L56" s="17"/>
    </row>
    <row r="57" spans="2:12" s="59" customFormat="1" ht="15.75" customHeight="1">
      <c r="B57" s="61" t="s">
        <v>49</v>
      </c>
      <c r="C57" s="62"/>
      <c r="E57" s="17"/>
      <c r="F57" s="56"/>
      <c r="G57" s="56"/>
      <c r="H57" s="56"/>
      <c r="I57" s="56"/>
      <c r="J57" s="56"/>
      <c r="K57" s="56"/>
      <c r="L57" s="56"/>
    </row>
    <row r="58" spans="2:5" s="59" customFormat="1" ht="15.75" customHeight="1">
      <c r="B58" s="63"/>
      <c r="C58" s="64"/>
      <c r="D58" s="65"/>
      <c r="E58" s="17"/>
    </row>
    <row r="59" spans="2:5" s="59" customFormat="1" ht="15.75" customHeight="1">
      <c r="B59" s="63" t="s">
        <v>50</v>
      </c>
      <c r="C59" s="64"/>
      <c r="D59" s="65"/>
      <c r="E59" s="17"/>
    </row>
    <row r="60" spans="2:5" s="59" customFormat="1" ht="15.75" customHeight="1">
      <c r="B60" s="66" t="s">
        <v>51</v>
      </c>
      <c r="C60" s="64"/>
      <c r="D60" s="65"/>
      <c r="E60" s="17"/>
    </row>
    <row r="61" spans="2:12" s="17" customFormat="1" ht="15.75" customHeight="1">
      <c r="B61" s="66" t="s">
        <v>52</v>
      </c>
      <c r="C61" s="64"/>
      <c r="D61" s="65"/>
      <c r="F61" s="59"/>
      <c r="G61" s="59"/>
      <c r="H61" s="59"/>
      <c r="I61" s="59"/>
      <c r="J61" s="59"/>
      <c r="K61" s="59"/>
      <c r="L61" s="59"/>
    </row>
    <row r="62" spans="2:12" s="17" customFormat="1" ht="15.75" customHeight="1">
      <c r="B62" s="66" t="s">
        <v>53</v>
      </c>
      <c r="C62" s="64"/>
      <c r="D62" s="65"/>
      <c r="F62" s="59"/>
      <c r="G62" s="59"/>
      <c r="H62" s="59"/>
      <c r="I62" s="59"/>
      <c r="J62" s="59"/>
      <c r="K62" s="59"/>
      <c r="L62" s="59"/>
    </row>
    <row r="63" spans="2:4" s="17" customFormat="1" ht="15.75" customHeight="1">
      <c r="B63" s="63" t="s">
        <v>54</v>
      </c>
      <c r="C63" s="64"/>
      <c r="D63" s="67"/>
    </row>
    <row r="64" spans="2:12" s="59" customFormat="1" ht="15.75" customHeight="1">
      <c r="B64" s="63" t="s">
        <v>55</v>
      </c>
      <c r="C64" s="64"/>
      <c r="D64" s="67"/>
      <c r="E64" s="17"/>
      <c r="F64" s="17"/>
      <c r="G64" s="17"/>
      <c r="H64" s="17"/>
      <c r="I64" s="17"/>
      <c r="J64" s="17"/>
      <c r="K64" s="17"/>
      <c r="L64" s="17"/>
    </row>
    <row r="65" spans="2:4" s="17" customFormat="1" ht="15.75" customHeight="1">
      <c r="B65" s="66" t="s">
        <v>56</v>
      </c>
      <c r="C65" s="64"/>
      <c r="D65" s="67"/>
    </row>
    <row r="66" spans="2:5" s="59" customFormat="1" ht="15.75" customHeight="1">
      <c r="B66" s="63" t="s">
        <v>57</v>
      </c>
      <c r="C66" s="64"/>
      <c r="D66" s="65"/>
      <c r="E66" s="17"/>
    </row>
    <row r="67" spans="2:12" s="56" customFormat="1" ht="15.75" customHeight="1">
      <c r="B67" s="66" t="s">
        <v>58</v>
      </c>
      <c r="C67" s="64"/>
      <c r="D67" s="67"/>
      <c r="E67" s="17"/>
      <c r="F67" s="17"/>
      <c r="G67" s="17"/>
      <c r="H67" s="17"/>
      <c r="I67" s="17"/>
      <c r="J67" s="17"/>
      <c r="K67" s="17"/>
      <c r="L67" s="17"/>
    </row>
    <row r="68" spans="2:12" s="17" customFormat="1" ht="15.75" customHeight="1">
      <c r="B68" s="63" t="s">
        <v>59</v>
      </c>
      <c r="C68" s="64"/>
      <c r="D68" s="65"/>
      <c r="F68" s="59"/>
      <c r="G68" s="59"/>
      <c r="H68" s="59"/>
      <c r="I68" s="59"/>
      <c r="J68" s="59"/>
      <c r="K68" s="59"/>
      <c r="L68" s="59"/>
    </row>
    <row r="69" spans="2:4" s="17" customFormat="1" ht="15.75" customHeight="1">
      <c r="B69" s="63" t="s">
        <v>60</v>
      </c>
      <c r="C69" s="64"/>
      <c r="D69" s="67"/>
    </row>
    <row r="70" spans="2:4" s="17" customFormat="1" ht="15.75" customHeight="1">
      <c r="B70" s="63" t="s">
        <v>61</v>
      </c>
      <c r="C70" s="64"/>
      <c r="D70" s="67"/>
    </row>
    <row r="71" spans="2:12" ht="15.75" customHeight="1">
      <c r="B71" s="68" t="s">
        <v>62</v>
      </c>
      <c r="C71" s="64"/>
      <c r="D71" s="59"/>
      <c r="E71" s="17"/>
      <c r="F71" s="17"/>
      <c r="G71" s="17"/>
      <c r="H71" s="17"/>
      <c r="I71" s="17"/>
      <c r="J71" s="17"/>
      <c r="K71" s="17"/>
      <c r="L71" s="17"/>
    </row>
    <row r="72" spans="2:12" ht="15.75" customHeight="1">
      <c r="B72" s="69" t="s">
        <v>63</v>
      </c>
      <c r="C72" s="70"/>
      <c r="D72" s="17"/>
      <c r="E72" s="17"/>
      <c r="F72" s="17"/>
      <c r="G72" s="17"/>
      <c r="H72" s="17"/>
      <c r="I72" s="17"/>
      <c r="J72" s="17"/>
      <c r="K72" s="17"/>
      <c r="L72" s="17"/>
    </row>
  </sheetData>
  <sheetProtection selectLockedCells="1" selectUnlockedCells="1"/>
  <mergeCells count="8">
    <mergeCell ref="B23:B24"/>
    <mergeCell ref="C23:C24"/>
    <mergeCell ref="B2:C2"/>
    <mergeCell ref="B3:C3"/>
    <mergeCell ref="B4:C4"/>
    <mergeCell ref="B9:C9"/>
    <mergeCell ref="B15:C15"/>
    <mergeCell ref="B17:C17"/>
  </mergeCells>
  <printOptions horizontalCentered="1"/>
  <pageMargins left="0.15763888888888888" right="0.15763888888888888" top="0.5513888888888889" bottom="0.15763888888888888" header="0.5118055555555555" footer="0.5118055555555555"/>
  <pageSetup horizontalDpi="600" verticalDpi="600" orientation="portrait" paperSize="9" scale="75" r:id="rId3"/>
  <rowBreaks count="1" manualBreakCount="1">
    <brk id="5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72"/>
  <sheetViews>
    <sheetView zoomScale="75" zoomScaleNormal="75" zoomScalePageLayoutView="0" workbookViewId="0" topLeftCell="A7">
      <selection activeCell="B16" sqref="B16"/>
    </sheetView>
  </sheetViews>
  <sheetFormatPr defaultColWidth="11.421875" defaultRowHeight="15.75" customHeight="1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118" t="s">
        <v>0</v>
      </c>
      <c r="C2" s="118"/>
    </row>
    <row r="3" spans="2:3" ht="15.75" customHeight="1">
      <c r="B3" s="119" t="s">
        <v>1</v>
      </c>
      <c r="C3" s="119"/>
    </row>
    <row r="4" spans="2:3" ht="15.75" customHeight="1">
      <c r="B4" s="119" t="s">
        <v>2</v>
      </c>
      <c r="C4" s="119"/>
    </row>
    <row r="5" spans="2:3" ht="15.75" customHeight="1">
      <c r="B5" s="2" t="s">
        <v>67</v>
      </c>
      <c r="C5" s="3">
        <v>923.23</v>
      </c>
    </row>
    <row r="6" spans="2:3" ht="15.75" customHeight="1">
      <c r="B6" s="2" t="s">
        <v>4</v>
      </c>
      <c r="C6" s="4">
        <v>0</v>
      </c>
    </row>
    <row r="7" spans="2:3" ht="15.75" customHeight="1">
      <c r="B7" s="2" t="s">
        <v>5</v>
      </c>
      <c r="C7" s="4">
        <v>0</v>
      </c>
    </row>
    <row r="8" spans="2:3" ht="15.75" customHeight="1">
      <c r="B8" s="5" t="s">
        <v>6</v>
      </c>
      <c r="C8" s="6">
        <v>3</v>
      </c>
    </row>
    <row r="9" spans="2:3" ht="15.75" customHeight="1">
      <c r="B9" s="120" t="s">
        <v>7</v>
      </c>
      <c r="C9" s="120"/>
    </row>
    <row r="10" spans="2:3" ht="15.75" customHeight="1">
      <c r="B10" s="7" t="s">
        <v>8</v>
      </c>
      <c r="C10" s="8">
        <v>20</v>
      </c>
    </row>
    <row r="11" spans="2:3" ht="15.75" customHeight="1">
      <c r="B11" s="9" t="s">
        <v>9</v>
      </c>
      <c r="C11" s="10">
        <v>6</v>
      </c>
    </row>
    <row r="12" spans="2:3" ht="15.75" customHeight="1">
      <c r="B12" s="2" t="s">
        <v>10</v>
      </c>
      <c r="C12" s="11">
        <v>20</v>
      </c>
    </row>
    <row r="13" spans="2:3" ht="15.75" customHeight="1">
      <c r="B13" s="2" t="s">
        <v>11</v>
      </c>
      <c r="C13" s="11">
        <v>0</v>
      </c>
    </row>
    <row r="14" spans="2:3" ht="15.75" customHeight="1">
      <c r="B14" s="5" t="s">
        <v>12</v>
      </c>
      <c r="C14" s="12">
        <v>0</v>
      </c>
    </row>
    <row r="15" spans="2:3" ht="15.75" customHeight="1">
      <c r="B15" s="119" t="s">
        <v>13</v>
      </c>
      <c r="C15" s="119"/>
    </row>
    <row r="16" spans="2:3" ht="15.75" customHeight="1">
      <c r="B16" s="7" t="s">
        <v>123</v>
      </c>
      <c r="C16" s="8">
        <v>0.44</v>
      </c>
    </row>
    <row r="17" spans="2:3" ht="15.75" customHeight="1">
      <c r="B17" s="121" t="s">
        <v>14</v>
      </c>
      <c r="C17" s="121"/>
    </row>
    <row r="18" spans="2:3" ht="15.75" customHeight="1">
      <c r="B18" s="13" t="s">
        <v>15</v>
      </c>
      <c r="C18" s="14">
        <v>5</v>
      </c>
    </row>
    <row r="19" spans="2:3" ht="15.75" customHeight="1">
      <c r="B19" s="15"/>
      <c r="C19" s="16"/>
    </row>
    <row r="20" s="17" customFormat="1" ht="15.75" customHeight="1">
      <c r="B20" s="18" t="s">
        <v>16</v>
      </c>
    </row>
    <row r="21" spans="2:3" s="17" customFormat="1" ht="15.75" customHeight="1">
      <c r="B21" s="18" t="s">
        <v>17</v>
      </c>
      <c r="C21" s="19" t="s">
        <v>18</v>
      </c>
    </row>
    <row r="22" spans="2:3" s="17" customFormat="1" ht="15.75" customHeight="1">
      <c r="B22" s="20"/>
      <c r="C22" s="21"/>
    </row>
    <row r="23" spans="2:3" s="17" customFormat="1" ht="15.75" customHeight="1">
      <c r="B23" s="117" t="s">
        <v>19</v>
      </c>
      <c r="C23" s="117" t="s">
        <v>20</v>
      </c>
    </row>
    <row r="24" spans="2:3" s="17" customFormat="1" ht="15.75" customHeight="1">
      <c r="B24" s="117"/>
      <c r="C24" s="117"/>
    </row>
    <row r="25" spans="2:3" s="17" customFormat="1" ht="15.75" customHeight="1">
      <c r="B25" s="22" t="s">
        <v>21</v>
      </c>
      <c r="C25" s="23"/>
    </row>
    <row r="26" spans="2:3" s="24" customFormat="1" ht="15.75" customHeight="1">
      <c r="B26" s="25" t="s">
        <v>22</v>
      </c>
      <c r="C26" s="26">
        <f>C5</f>
        <v>923.23</v>
      </c>
    </row>
    <row r="27" spans="2:3" s="24" customFormat="1" ht="15.75" customHeight="1">
      <c r="B27" s="25" t="s">
        <v>23</v>
      </c>
      <c r="C27" s="26">
        <f>C5*C6%</f>
        <v>0</v>
      </c>
    </row>
    <row r="28" spans="2:3" s="24" customFormat="1" ht="15.75" customHeight="1">
      <c r="B28" s="27" t="s">
        <v>24</v>
      </c>
      <c r="C28" s="28">
        <f>+C5*C7%</f>
        <v>0</v>
      </c>
    </row>
    <row r="29" spans="2:3" s="17" customFormat="1" ht="15.75" customHeight="1">
      <c r="B29" s="29" t="s">
        <v>80</v>
      </c>
      <c r="C29" s="30">
        <v>542.9522450000001</v>
      </c>
    </row>
    <row r="30" spans="2:3" s="17" customFormat="1" ht="15.75" customHeight="1">
      <c r="B30" s="31" t="s">
        <v>25</v>
      </c>
      <c r="C30" s="32">
        <f>C8</f>
        <v>3</v>
      </c>
    </row>
    <row r="31" spans="2:3" s="17" customFormat="1" ht="15.75" customHeight="1" thickBot="1">
      <c r="B31" s="33" t="s">
        <v>26</v>
      </c>
      <c r="C31" s="34">
        <f>SUM(C26:C29)</f>
        <v>1466.182245</v>
      </c>
    </row>
    <row r="32" spans="2:3" s="17" customFormat="1" ht="15.75" customHeight="1">
      <c r="B32" s="22" t="s">
        <v>27</v>
      </c>
      <c r="C32" s="35"/>
    </row>
    <row r="33" spans="2:3" s="17" customFormat="1" ht="15.75" customHeight="1">
      <c r="B33" s="27" t="s">
        <v>28</v>
      </c>
      <c r="C33" s="26">
        <f>C10</f>
        <v>20</v>
      </c>
    </row>
    <row r="34" spans="2:3" s="17" customFormat="1" ht="15.75" customHeight="1">
      <c r="B34" s="29" t="s">
        <v>29</v>
      </c>
      <c r="C34" s="30">
        <f>($C$11*22)-(C26*0.06)</f>
        <v>76.6062</v>
      </c>
    </row>
    <row r="35" spans="2:3" s="17" customFormat="1" ht="15.75" customHeight="1">
      <c r="B35" s="29" t="s">
        <v>30</v>
      </c>
      <c r="C35" s="36">
        <f>$C$12*22</f>
        <v>440</v>
      </c>
    </row>
    <row r="36" spans="2:3" s="17" customFormat="1" ht="15.75" customHeight="1">
      <c r="B36" s="29" t="s">
        <v>31</v>
      </c>
      <c r="C36" s="30">
        <f>+C13</f>
        <v>0</v>
      </c>
    </row>
    <row r="37" spans="2:4" s="17" customFormat="1" ht="15.75" customHeight="1">
      <c r="B37" s="5" t="s">
        <v>32</v>
      </c>
      <c r="C37" s="30">
        <f>C14</f>
        <v>0</v>
      </c>
      <c r="D37" s="37"/>
    </row>
    <row r="38" spans="2:4" s="17" customFormat="1" ht="15.75" customHeight="1">
      <c r="B38" s="33" t="s">
        <v>33</v>
      </c>
      <c r="C38" s="38">
        <f>SUM(C33:C37)</f>
        <v>536.6062</v>
      </c>
      <c r="D38" s="37"/>
    </row>
    <row r="39" spans="2:4" s="17" customFormat="1" ht="15.75" customHeight="1">
      <c r="B39" s="22" t="s">
        <v>34</v>
      </c>
      <c r="C39" s="26"/>
      <c r="D39" s="37"/>
    </row>
    <row r="40" spans="2:4" s="17" customFormat="1" ht="15.75" customHeight="1">
      <c r="B40" s="39" t="s">
        <v>35</v>
      </c>
      <c r="C40" s="26">
        <f>+C16</f>
        <v>0.44</v>
      </c>
      <c r="D40" s="37"/>
    </row>
    <row r="41" spans="1:12" s="41" customFormat="1" ht="15.75" customHeight="1">
      <c r="A41" s="17"/>
      <c r="B41" s="33" t="s">
        <v>36</v>
      </c>
      <c r="C41" s="40">
        <f>SUM(C40)</f>
        <v>0.44</v>
      </c>
      <c r="D41" s="37"/>
      <c r="E41" s="17"/>
      <c r="F41" s="17"/>
      <c r="G41" s="17"/>
      <c r="H41" s="17"/>
      <c r="I41" s="17"/>
      <c r="J41" s="17"/>
      <c r="K41" s="17"/>
      <c r="L41" s="17"/>
    </row>
    <row r="42" spans="1:12" s="41" customFormat="1" ht="15.75" customHeight="1">
      <c r="A42" s="17"/>
      <c r="B42" s="42" t="s">
        <v>37</v>
      </c>
      <c r="C42" s="43"/>
      <c r="D42" s="37"/>
      <c r="E42" s="17"/>
      <c r="F42" s="17"/>
      <c r="G42" s="17"/>
      <c r="H42" s="17"/>
      <c r="I42" s="17"/>
      <c r="J42" s="17"/>
      <c r="K42" s="17"/>
      <c r="L42" s="17"/>
    </row>
    <row r="43" spans="2:13" s="41" customFormat="1" ht="15.75" customHeight="1">
      <c r="B43" s="29" t="s">
        <v>81</v>
      </c>
      <c r="C43" s="71">
        <v>81.2602705095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2:13" s="17" customFormat="1" ht="15.75" customHeight="1">
      <c r="B44" s="31" t="s">
        <v>82</v>
      </c>
      <c r="C44" s="71">
        <v>116.03415711668403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2:13" s="17" customFormat="1" ht="15.75" customHeight="1" thickBot="1">
      <c r="B45" s="33" t="s">
        <v>38</v>
      </c>
      <c r="C45" s="38">
        <f>SUM(C43:C44)</f>
        <v>197.29442762618402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2:3" s="17" customFormat="1" ht="15.75" customHeight="1">
      <c r="B46" s="44" t="s">
        <v>39</v>
      </c>
      <c r="C46" s="45"/>
    </row>
    <row r="47" spans="2:3" s="17" customFormat="1" ht="15.75" customHeight="1">
      <c r="B47" s="27" t="s">
        <v>40</v>
      </c>
      <c r="C47" s="26">
        <f>$C$53*0.65%</f>
        <v>15.657798217920305</v>
      </c>
    </row>
    <row r="48" spans="2:4" s="17" customFormat="1" ht="15.75" customHeight="1">
      <c r="B48" s="29" t="s">
        <v>41</v>
      </c>
      <c r="C48" s="30">
        <f>$C$53*3%</f>
        <v>72.26676100578601</v>
      </c>
      <c r="D48" s="46" t="s">
        <v>42</v>
      </c>
    </row>
    <row r="49" spans="2:4" s="17" customFormat="1" ht="15.75" customHeight="1">
      <c r="B49" s="47" t="str">
        <f>(D48&amp;C18&amp;D49)</f>
        <v>ISSQN - 5 %</v>
      </c>
      <c r="C49" s="30">
        <f>$C$18%*C53</f>
        <v>120.44460167631003</v>
      </c>
      <c r="D49" s="46" t="s">
        <v>43</v>
      </c>
    </row>
    <row r="50" spans="2:5" s="17" customFormat="1" ht="15.75" customHeight="1">
      <c r="B50" s="33" t="s">
        <v>44</v>
      </c>
      <c r="C50" s="48">
        <f>SUM(C47:C49)</f>
        <v>208.36916090001634</v>
      </c>
      <c r="D50" s="24"/>
      <c r="E50" s="24"/>
    </row>
    <row r="51" spans="2:5" s="17" customFormat="1" ht="15.75" customHeight="1">
      <c r="B51" s="49" t="s">
        <v>45</v>
      </c>
      <c r="C51" s="50">
        <f>SUM(C38,C41,C45,C50)</f>
        <v>942.7097885262003</v>
      </c>
      <c r="E51" s="24"/>
    </row>
    <row r="52" spans="2:3" s="17" customFormat="1" ht="15.75" customHeight="1">
      <c r="B52" s="51"/>
      <c r="C52" s="52"/>
    </row>
    <row r="53" spans="2:5" s="17" customFormat="1" ht="15.75" customHeight="1">
      <c r="B53" s="53" t="s">
        <v>46</v>
      </c>
      <c r="C53" s="54">
        <f>SUM(C31,C38,C41,C45)/((100-(3.65+$C$18))/100)</f>
        <v>2408.8920335262005</v>
      </c>
      <c r="E53" s="24"/>
    </row>
    <row r="54" spans="2:3" s="17" customFormat="1" ht="15.75" customHeight="1">
      <c r="B54" s="33" t="s">
        <v>47</v>
      </c>
      <c r="C54" s="55">
        <f>(C30*C53)</f>
        <v>7226.676100578601</v>
      </c>
    </row>
    <row r="55" spans="2:12" s="56" customFormat="1" ht="15.75" customHeight="1">
      <c r="B55" s="57" t="s">
        <v>48</v>
      </c>
      <c r="C55" s="58">
        <f>C53/(SUM(C26:C28))</f>
        <v>2.609200343929682</v>
      </c>
      <c r="D55" s="17"/>
      <c r="E55" s="17"/>
      <c r="F55" s="17"/>
      <c r="G55" s="17"/>
      <c r="H55" s="17"/>
      <c r="I55" s="17"/>
      <c r="J55" s="17"/>
      <c r="K55" s="17"/>
      <c r="L55" s="17"/>
    </row>
    <row r="56" spans="2:12" s="59" customFormat="1" ht="15.75" customHeight="1">
      <c r="B56" s="60"/>
      <c r="C56" s="60"/>
      <c r="D56" s="17"/>
      <c r="E56" s="17"/>
      <c r="F56" s="17"/>
      <c r="G56" s="17"/>
      <c r="H56" s="17"/>
      <c r="I56" s="17"/>
      <c r="J56" s="17"/>
      <c r="K56" s="17"/>
      <c r="L56" s="17"/>
    </row>
    <row r="57" spans="2:12" s="59" customFormat="1" ht="15.75" customHeight="1">
      <c r="B57" s="61" t="s">
        <v>49</v>
      </c>
      <c r="C57" s="62"/>
      <c r="E57" s="17"/>
      <c r="F57" s="56"/>
      <c r="G57" s="56"/>
      <c r="H57" s="56"/>
      <c r="I57" s="56"/>
      <c r="J57" s="56"/>
      <c r="K57" s="56"/>
      <c r="L57" s="56"/>
    </row>
    <row r="58" spans="2:5" s="59" customFormat="1" ht="15.75" customHeight="1">
      <c r="B58" s="63"/>
      <c r="C58" s="64"/>
      <c r="D58" s="65"/>
      <c r="E58" s="17"/>
    </row>
    <row r="59" spans="2:5" s="59" customFormat="1" ht="15.75" customHeight="1">
      <c r="B59" s="63" t="s">
        <v>50</v>
      </c>
      <c r="C59" s="64"/>
      <c r="D59" s="65"/>
      <c r="E59" s="17"/>
    </row>
    <row r="60" spans="2:5" s="59" customFormat="1" ht="15.75" customHeight="1">
      <c r="B60" s="66" t="s">
        <v>51</v>
      </c>
      <c r="C60" s="64"/>
      <c r="D60" s="65"/>
      <c r="E60" s="17"/>
    </row>
    <row r="61" spans="2:12" s="17" customFormat="1" ht="15.75" customHeight="1">
      <c r="B61" s="66" t="s">
        <v>52</v>
      </c>
      <c r="C61" s="64"/>
      <c r="D61" s="65"/>
      <c r="F61" s="59"/>
      <c r="G61" s="59"/>
      <c r="H61" s="59"/>
      <c r="I61" s="59"/>
      <c r="J61" s="59"/>
      <c r="K61" s="59"/>
      <c r="L61" s="59"/>
    </row>
    <row r="62" spans="2:12" s="17" customFormat="1" ht="15.75" customHeight="1">
      <c r="B62" s="66" t="s">
        <v>53</v>
      </c>
      <c r="C62" s="64"/>
      <c r="D62" s="65"/>
      <c r="F62" s="59"/>
      <c r="G62" s="59"/>
      <c r="H62" s="59"/>
      <c r="I62" s="59"/>
      <c r="J62" s="59"/>
      <c r="K62" s="59"/>
      <c r="L62" s="59"/>
    </row>
    <row r="63" spans="2:4" s="17" customFormat="1" ht="15.75" customHeight="1">
      <c r="B63" s="63" t="s">
        <v>54</v>
      </c>
      <c r="C63" s="64"/>
      <c r="D63" s="67"/>
    </row>
    <row r="64" spans="2:12" s="59" customFormat="1" ht="15.75" customHeight="1">
      <c r="B64" s="63" t="s">
        <v>55</v>
      </c>
      <c r="C64" s="64"/>
      <c r="D64" s="67"/>
      <c r="E64" s="17"/>
      <c r="F64" s="17"/>
      <c r="G64" s="17"/>
      <c r="H64" s="17"/>
      <c r="I64" s="17"/>
      <c r="J64" s="17"/>
      <c r="K64" s="17"/>
      <c r="L64" s="17"/>
    </row>
    <row r="65" spans="2:4" s="17" customFormat="1" ht="15.75" customHeight="1">
      <c r="B65" s="66" t="s">
        <v>56</v>
      </c>
      <c r="C65" s="64"/>
      <c r="D65" s="67"/>
    </row>
    <row r="66" spans="2:5" s="59" customFormat="1" ht="15.75" customHeight="1">
      <c r="B66" s="63" t="s">
        <v>57</v>
      </c>
      <c r="C66" s="64"/>
      <c r="D66" s="65"/>
      <c r="E66" s="17"/>
    </row>
    <row r="67" spans="2:12" s="56" customFormat="1" ht="15.75" customHeight="1">
      <c r="B67" s="66" t="s">
        <v>58</v>
      </c>
      <c r="C67" s="64"/>
      <c r="D67" s="67"/>
      <c r="E67" s="17"/>
      <c r="F67" s="17"/>
      <c r="G67" s="17"/>
      <c r="H67" s="17"/>
      <c r="I67" s="17"/>
      <c r="J67" s="17"/>
      <c r="K67" s="17"/>
      <c r="L67" s="17"/>
    </row>
    <row r="68" spans="2:12" s="17" customFormat="1" ht="15.75" customHeight="1">
      <c r="B68" s="63" t="s">
        <v>59</v>
      </c>
      <c r="C68" s="64"/>
      <c r="D68" s="65"/>
      <c r="F68" s="59"/>
      <c r="G68" s="59"/>
      <c r="H68" s="59"/>
      <c r="I68" s="59"/>
      <c r="J68" s="59"/>
      <c r="K68" s="59"/>
      <c r="L68" s="59"/>
    </row>
    <row r="69" spans="2:4" s="17" customFormat="1" ht="15.75" customHeight="1">
      <c r="B69" s="63" t="s">
        <v>60</v>
      </c>
      <c r="C69" s="64"/>
      <c r="D69" s="67"/>
    </row>
    <row r="70" spans="2:4" s="17" customFormat="1" ht="15.75" customHeight="1">
      <c r="B70" s="63" t="s">
        <v>61</v>
      </c>
      <c r="C70" s="64"/>
      <c r="D70" s="67"/>
    </row>
    <row r="71" spans="2:12" ht="15.75" customHeight="1">
      <c r="B71" s="68" t="s">
        <v>62</v>
      </c>
      <c r="C71" s="64"/>
      <c r="D71" s="59"/>
      <c r="E71" s="17"/>
      <c r="F71" s="17"/>
      <c r="G71" s="17"/>
      <c r="H71" s="17"/>
      <c r="I71" s="17"/>
      <c r="J71" s="17"/>
      <c r="K71" s="17"/>
      <c r="L71" s="17"/>
    </row>
    <row r="72" spans="2:12" ht="15.75" customHeight="1">
      <c r="B72" s="69" t="s">
        <v>63</v>
      </c>
      <c r="C72" s="70"/>
      <c r="D72" s="17"/>
      <c r="E72" s="17"/>
      <c r="F72" s="17"/>
      <c r="G72" s="17"/>
      <c r="H72" s="17"/>
      <c r="I72" s="17"/>
      <c r="J72" s="17"/>
      <c r="K72" s="17"/>
      <c r="L72" s="17"/>
    </row>
  </sheetData>
  <sheetProtection selectLockedCells="1" selectUnlockedCells="1"/>
  <mergeCells count="8">
    <mergeCell ref="B23:B24"/>
    <mergeCell ref="C23:C24"/>
    <mergeCell ref="B2:C2"/>
    <mergeCell ref="B3:C3"/>
    <mergeCell ref="B4:C4"/>
    <mergeCell ref="B9:C9"/>
    <mergeCell ref="B15:C15"/>
    <mergeCell ref="B17:C17"/>
  </mergeCells>
  <printOptions horizontalCentered="1"/>
  <pageMargins left="0.15763888888888888" right="0.15763888888888888" top="0.5513888888888889" bottom="0.15763888888888888" header="0.5118055555555555" footer="0.5118055555555555"/>
  <pageSetup horizontalDpi="600" verticalDpi="600" orientation="portrait" paperSize="9" scale="75" r:id="rId3"/>
  <rowBreaks count="1" manualBreakCount="1">
    <brk id="55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25.00390625" style="0" customWidth="1"/>
    <col min="2" max="2" width="21.421875" style="0" customWidth="1"/>
    <col min="3" max="3" width="13.00390625" style="0" customWidth="1"/>
    <col min="4" max="4" width="24.421875" style="0" customWidth="1"/>
    <col min="5" max="5" width="17.57421875" style="0" customWidth="1"/>
    <col min="6" max="6" width="23.8515625" style="0" customWidth="1"/>
    <col min="7" max="7" width="12.00390625" style="0" customWidth="1"/>
    <col min="9" max="9" width="19.421875" style="0" customWidth="1"/>
  </cols>
  <sheetData>
    <row r="1" spans="1:5" ht="13.5" thickBot="1">
      <c r="A1" s="125" t="s">
        <v>122</v>
      </c>
      <c r="B1" s="126"/>
      <c r="C1" s="126"/>
      <c r="D1" s="126"/>
      <c r="E1" s="127"/>
    </row>
    <row r="4" spans="1:11" ht="13.5" thickBot="1">
      <c r="A4" s="76"/>
      <c r="B4" s="76"/>
      <c r="C4" s="76"/>
      <c r="D4" s="77"/>
      <c r="E4" s="76"/>
      <c r="F4" s="76"/>
      <c r="G4" s="76"/>
      <c r="H4" s="77"/>
      <c r="I4" s="77"/>
      <c r="J4" s="77"/>
      <c r="K4" s="76"/>
    </row>
    <row r="5" spans="1:11" ht="12.75">
      <c r="A5" s="84" t="s">
        <v>84</v>
      </c>
      <c r="B5" s="79" t="s">
        <v>96</v>
      </c>
      <c r="C5" s="79" t="s">
        <v>94</v>
      </c>
      <c r="D5" s="79" t="s">
        <v>93</v>
      </c>
      <c r="E5" s="85" t="s">
        <v>95</v>
      </c>
      <c r="F5" s="77"/>
      <c r="G5" s="76"/>
      <c r="H5" s="77"/>
      <c r="I5" s="77"/>
      <c r="J5" s="77"/>
      <c r="K5" s="76"/>
    </row>
    <row r="6" spans="1:11" ht="12.75">
      <c r="A6" s="86" t="s">
        <v>91</v>
      </c>
      <c r="B6" s="72" t="s">
        <v>92</v>
      </c>
      <c r="C6" s="72">
        <v>4</v>
      </c>
      <c r="D6" s="73">
        <v>293.128</v>
      </c>
      <c r="E6" s="87">
        <f>C6*D6</f>
        <v>1172.512</v>
      </c>
      <c r="F6" s="77"/>
      <c r="G6" s="76"/>
      <c r="H6" s="77"/>
      <c r="I6" s="77"/>
      <c r="J6" s="77"/>
      <c r="K6" s="76"/>
    </row>
    <row r="7" spans="1:11" ht="12.75">
      <c r="A7" s="86"/>
      <c r="B7" s="72" t="s">
        <v>97</v>
      </c>
      <c r="C7" s="72">
        <v>4</v>
      </c>
      <c r="D7" s="73">
        <v>423</v>
      </c>
      <c r="E7" s="87">
        <f>C7*D7</f>
        <v>1692</v>
      </c>
      <c r="F7" s="77"/>
      <c r="G7" s="76"/>
      <c r="H7" s="77"/>
      <c r="I7" s="77"/>
      <c r="J7" s="77"/>
      <c r="K7" s="76"/>
    </row>
    <row r="8" spans="1:11" ht="38.25">
      <c r="A8" s="86"/>
      <c r="B8" s="74" t="s">
        <v>98</v>
      </c>
      <c r="C8" s="72">
        <v>4</v>
      </c>
      <c r="D8" s="73">
        <v>363.95</v>
      </c>
      <c r="E8" s="87">
        <f>C8*D8</f>
        <v>1455.8</v>
      </c>
      <c r="F8" s="77"/>
      <c r="G8" s="76"/>
      <c r="H8" s="77"/>
      <c r="I8" s="77"/>
      <c r="J8" s="77"/>
      <c r="K8" s="76"/>
    </row>
    <row r="9" spans="1:11" ht="13.5" thickBot="1">
      <c r="A9" s="88" t="s">
        <v>99</v>
      </c>
      <c r="B9" s="89"/>
      <c r="C9" s="89"/>
      <c r="D9" s="89"/>
      <c r="E9" s="90">
        <v>1172.51</v>
      </c>
      <c r="F9" s="77"/>
      <c r="G9" s="76"/>
      <c r="H9" s="77"/>
      <c r="I9" s="77"/>
      <c r="J9" s="77"/>
      <c r="K9" s="76"/>
    </row>
    <row r="10" spans="1:11" ht="12.75">
      <c r="A10" s="76"/>
      <c r="B10" s="76"/>
      <c r="C10" s="76"/>
      <c r="D10" s="77"/>
      <c r="E10" s="77"/>
      <c r="F10" s="77"/>
      <c r="G10" s="76"/>
      <c r="H10" s="77"/>
      <c r="I10" s="77"/>
      <c r="J10" s="77"/>
      <c r="K10" s="76"/>
    </row>
    <row r="11" spans="1:11" ht="13.5" thickBot="1">
      <c r="A11" s="76"/>
      <c r="B11" s="76"/>
      <c r="C11" s="76"/>
      <c r="D11" s="77"/>
      <c r="E11" s="77"/>
      <c r="F11" s="77"/>
      <c r="G11" s="76"/>
      <c r="H11" s="77"/>
      <c r="I11" s="77"/>
      <c r="J11" s="77"/>
      <c r="K11" s="76"/>
    </row>
    <row r="12" spans="1:11" ht="12.75">
      <c r="A12" s="84" t="s">
        <v>84</v>
      </c>
      <c r="B12" s="79" t="s">
        <v>96</v>
      </c>
      <c r="C12" s="79" t="s">
        <v>94</v>
      </c>
      <c r="D12" s="79" t="s">
        <v>93</v>
      </c>
      <c r="E12" s="85" t="s">
        <v>95</v>
      </c>
      <c r="F12" s="77"/>
      <c r="G12" s="76"/>
      <c r="H12" s="77"/>
      <c r="I12" s="77"/>
      <c r="J12" s="77"/>
      <c r="K12" s="76"/>
    </row>
    <row r="13" spans="1:11" ht="25.5">
      <c r="A13" s="91" t="s">
        <v>100</v>
      </c>
      <c r="B13" s="72" t="s">
        <v>101</v>
      </c>
      <c r="C13" s="72">
        <v>1</v>
      </c>
      <c r="D13" s="73">
        <v>1966.73</v>
      </c>
      <c r="E13" s="87">
        <f>C13*D13</f>
        <v>1966.73</v>
      </c>
      <c r="F13" s="77"/>
      <c r="G13" s="76"/>
      <c r="H13" s="77"/>
      <c r="I13" s="77"/>
      <c r="J13" s="77"/>
      <c r="K13" s="76"/>
    </row>
    <row r="14" spans="1:11" ht="12.75">
      <c r="A14" s="86"/>
      <c r="B14" s="72" t="s">
        <v>102</v>
      </c>
      <c r="C14" s="72">
        <v>1</v>
      </c>
      <c r="D14" s="73">
        <v>2128.1</v>
      </c>
      <c r="E14" s="87">
        <f>C14*D14</f>
        <v>2128.1</v>
      </c>
      <c r="F14" s="77"/>
      <c r="G14" s="76"/>
      <c r="H14" s="77"/>
      <c r="I14" s="77"/>
      <c r="J14" s="77"/>
      <c r="K14" s="76"/>
    </row>
    <row r="15" spans="1:11" ht="25.5">
      <c r="A15" s="86"/>
      <c r="B15" s="74" t="s">
        <v>103</v>
      </c>
      <c r="C15" s="72">
        <v>1</v>
      </c>
      <c r="D15" s="73">
        <v>2450</v>
      </c>
      <c r="E15" s="87">
        <f>C15*D15</f>
        <v>2450</v>
      </c>
      <c r="F15" s="77"/>
      <c r="G15" s="76"/>
      <c r="H15" s="77"/>
      <c r="I15" s="77"/>
      <c r="J15" s="77"/>
      <c r="K15" s="76"/>
    </row>
    <row r="16" spans="1:11" ht="38.25">
      <c r="A16" s="86"/>
      <c r="B16" s="74" t="s">
        <v>104</v>
      </c>
      <c r="C16" s="72">
        <v>1</v>
      </c>
      <c r="D16" s="73">
        <v>2490</v>
      </c>
      <c r="E16" s="87">
        <f>C16*D16</f>
        <v>2490</v>
      </c>
      <c r="F16" s="77"/>
      <c r="G16" s="76"/>
      <c r="H16" s="77"/>
      <c r="I16" s="77"/>
      <c r="J16" s="77"/>
      <c r="K16" s="76"/>
    </row>
    <row r="17" spans="1:11" ht="12.75">
      <c r="A17" s="92" t="s">
        <v>99</v>
      </c>
      <c r="B17" s="75"/>
      <c r="C17" s="75"/>
      <c r="D17" s="75"/>
      <c r="E17" s="93">
        <f>E13</f>
        <v>1966.73</v>
      </c>
      <c r="G17" s="76"/>
      <c r="H17" s="77"/>
      <c r="I17" s="77"/>
      <c r="J17" s="77"/>
      <c r="K17" s="76"/>
    </row>
    <row r="18" spans="1:11" ht="12.75">
      <c r="A18" s="94"/>
      <c r="B18" s="76"/>
      <c r="C18" s="76"/>
      <c r="D18" s="77"/>
      <c r="E18" s="95"/>
      <c r="I18" s="77"/>
      <c r="J18" s="77"/>
      <c r="K18" s="76"/>
    </row>
    <row r="19" spans="1:11" ht="13.5" thickBot="1">
      <c r="A19" s="88" t="s">
        <v>105</v>
      </c>
      <c r="B19" s="89"/>
      <c r="C19" s="89"/>
      <c r="D19" s="89"/>
      <c r="E19" s="90">
        <f>E17+E9</f>
        <v>3139.24</v>
      </c>
      <c r="I19" s="77"/>
      <c r="J19" s="77"/>
      <c r="K19" s="76"/>
    </row>
    <row r="22" ht="13.5" thickBot="1"/>
    <row r="23" spans="1:5" ht="32.25" customHeight="1" thickBot="1">
      <c r="A23" s="122" t="s">
        <v>121</v>
      </c>
      <c r="B23" s="123"/>
      <c r="C23" s="123"/>
      <c r="D23" s="123"/>
      <c r="E23" s="124"/>
    </row>
    <row r="24" spans="1:5" ht="12.75">
      <c r="A24" s="96" t="s">
        <v>83</v>
      </c>
      <c r="B24" s="97" t="s">
        <v>84</v>
      </c>
      <c r="C24" s="97" t="s">
        <v>85</v>
      </c>
      <c r="D24" s="97" t="s">
        <v>86</v>
      </c>
      <c r="E24" s="98" t="s">
        <v>110</v>
      </c>
    </row>
    <row r="25" spans="1:5" ht="25.5">
      <c r="A25" s="86" t="s">
        <v>106</v>
      </c>
      <c r="B25" s="72" t="s">
        <v>108</v>
      </c>
      <c r="C25" s="74" t="s">
        <v>109</v>
      </c>
      <c r="D25" s="72"/>
      <c r="E25" s="87">
        <v>1172.51</v>
      </c>
    </row>
    <row r="26" spans="1:5" ht="39" thickBot="1">
      <c r="A26" s="105" t="s">
        <v>117</v>
      </c>
      <c r="B26" s="106" t="s">
        <v>118</v>
      </c>
      <c r="C26" s="106" t="s">
        <v>107</v>
      </c>
      <c r="D26" s="103"/>
      <c r="E26" s="104">
        <v>1966.73</v>
      </c>
    </row>
    <row r="27" spans="1:5" ht="13.5" thickBot="1">
      <c r="A27" s="99"/>
      <c r="B27" s="78"/>
      <c r="C27" s="78"/>
      <c r="D27" s="76"/>
      <c r="E27" s="100"/>
    </row>
    <row r="28" spans="1:5" ht="12.75">
      <c r="A28" s="96" t="s">
        <v>114</v>
      </c>
      <c r="B28" s="98">
        <f>E25</f>
        <v>1172.51</v>
      </c>
      <c r="C28" s="76"/>
      <c r="D28" s="96" t="s">
        <v>113</v>
      </c>
      <c r="E28" s="98">
        <v>1966.73</v>
      </c>
    </row>
    <row r="29" spans="1:5" ht="12.75">
      <c r="A29" s="86" t="s">
        <v>87</v>
      </c>
      <c r="B29" s="87">
        <f>B28*10%</f>
        <v>117.251</v>
      </c>
      <c r="C29" s="76"/>
      <c r="D29" s="86" t="s">
        <v>87</v>
      </c>
      <c r="E29" s="87">
        <f>E28*10%</f>
        <v>196.673</v>
      </c>
    </row>
    <row r="30" spans="1:5" ht="12.75">
      <c r="A30" s="86" t="s">
        <v>88</v>
      </c>
      <c r="B30" s="87">
        <f>B28-B29</f>
        <v>1055.259</v>
      </c>
      <c r="C30" s="76"/>
      <c r="D30" s="86" t="s">
        <v>88</v>
      </c>
      <c r="E30" s="87">
        <f>E28-E29</f>
        <v>1770.057</v>
      </c>
    </row>
    <row r="31" spans="1:5" ht="12.75">
      <c r="A31" s="86" t="s">
        <v>89</v>
      </c>
      <c r="B31" s="101">
        <v>60</v>
      </c>
      <c r="C31" s="76"/>
      <c r="D31" s="86" t="s">
        <v>89</v>
      </c>
      <c r="E31" s="101">
        <v>60</v>
      </c>
    </row>
    <row r="32" spans="1:5" ht="12.75">
      <c r="A32" s="86" t="s">
        <v>90</v>
      </c>
      <c r="B32" s="87">
        <f>B30/B31</f>
        <v>17.58765</v>
      </c>
      <c r="C32" s="76"/>
      <c r="D32" s="86" t="s">
        <v>90</v>
      </c>
      <c r="E32" s="87">
        <f>E30/E31</f>
        <v>29.50095</v>
      </c>
    </row>
    <row r="33" spans="1:5" ht="12.75">
      <c r="A33" s="86"/>
      <c r="B33" s="101"/>
      <c r="C33" s="76"/>
      <c r="D33" s="86"/>
      <c r="E33" s="101"/>
    </row>
    <row r="34" spans="1:5" ht="12.75">
      <c r="A34" s="107" t="s">
        <v>111</v>
      </c>
      <c r="B34" s="108" t="s">
        <v>112</v>
      </c>
      <c r="C34" s="76"/>
      <c r="D34" s="107" t="s">
        <v>111</v>
      </c>
      <c r="E34" s="108" t="s">
        <v>112</v>
      </c>
    </row>
    <row r="35" spans="1:5" ht="12.75">
      <c r="A35" s="86">
        <v>4</v>
      </c>
      <c r="B35" s="109">
        <f>B32</f>
        <v>17.58765</v>
      </c>
      <c r="C35" s="76"/>
      <c r="D35" s="86">
        <v>67</v>
      </c>
      <c r="E35" s="109">
        <f>E32</f>
        <v>29.50095</v>
      </c>
    </row>
    <row r="36" spans="1:5" ht="26.25" thickBot="1">
      <c r="A36" s="110" t="s">
        <v>119</v>
      </c>
      <c r="B36" s="80">
        <f>B35/A35</f>
        <v>4.3969125</v>
      </c>
      <c r="C36" s="102"/>
      <c r="D36" s="110" t="s">
        <v>120</v>
      </c>
      <c r="E36" s="80">
        <f>E35/D35</f>
        <v>0.44031268656716416</v>
      </c>
    </row>
  </sheetData>
  <sheetProtection/>
  <mergeCells count="2">
    <mergeCell ref="A23:E23"/>
    <mergeCell ref="A1:E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J22"/>
  <sheetViews>
    <sheetView tabSelected="1" zoomScale="90" zoomScaleNormal="90" zoomScalePageLayoutView="0" workbookViewId="0" topLeftCell="A1">
      <selection activeCell="E22" sqref="E22"/>
    </sheetView>
  </sheetViews>
  <sheetFormatPr defaultColWidth="11.57421875" defaultRowHeight="12.75"/>
  <cols>
    <col min="1" max="1" width="33.7109375" style="0" bestFit="1" customWidth="1"/>
    <col min="2" max="2" width="7.57421875" style="0" customWidth="1"/>
    <col min="3" max="3" width="21.140625" style="0" customWidth="1"/>
    <col min="4" max="4" width="18.00390625" style="0" customWidth="1"/>
    <col min="5" max="5" width="21.140625" style="0" bestFit="1" customWidth="1"/>
    <col min="6" max="9" width="11.57421875" style="0" customWidth="1"/>
    <col min="10" max="10" width="14.00390625" style="0" bestFit="1" customWidth="1"/>
  </cols>
  <sheetData>
    <row r="3" ht="13.5" thickBot="1"/>
    <row r="4" spans="1:5" ht="16.5" thickBot="1">
      <c r="A4" s="128" t="s">
        <v>68</v>
      </c>
      <c r="B4" s="129"/>
      <c r="C4" s="129"/>
      <c r="D4" s="129"/>
      <c r="E4" s="130"/>
    </row>
    <row r="5" spans="1:5" ht="12.75">
      <c r="A5" s="94"/>
      <c r="B5" s="76"/>
      <c r="C5" s="76"/>
      <c r="D5" s="76"/>
      <c r="E5" s="95"/>
    </row>
    <row r="6" spans="1:5" ht="12.75">
      <c r="A6" s="94"/>
      <c r="B6" s="76"/>
      <c r="C6" s="76"/>
      <c r="D6" s="76"/>
      <c r="E6" s="95"/>
    </row>
    <row r="7" spans="1:5" ht="15.75">
      <c r="A7" s="111" t="s">
        <v>69</v>
      </c>
      <c r="B7" s="81" t="s">
        <v>70</v>
      </c>
      <c r="C7" s="81" t="s">
        <v>71</v>
      </c>
      <c r="D7" s="81" t="s">
        <v>72</v>
      </c>
      <c r="E7" s="112" t="s">
        <v>73</v>
      </c>
    </row>
    <row r="8" spans="1:5" ht="15">
      <c r="A8" s="113" t="s">
        <v>74</v>
      </c>
      <c r="B8" s="82">
        <v>56</v>
      </c>
      <c r="C8" s="83">
        <f>'Auxiliar Administrativo'!C53</f>
        <v>2392.877802546452</v>
      </c>
      <c r="D8" s="83">
        <f>C8*B8</f>
        <v>134001.15694260132</v>
      </c>
      <c r="E8" s="114">
        <f>D8*12</f>
        <v>1608013.8833112158</v>
      </c>
    </row>
    <row r="9" spans="1:5" ht="15">
      <c r="A9" s="113" t="s">
        <v>75</v>
      </c>
      <c r="B9" s="82">
        <v>4</v>
      </c>
      <c r="C9" s="83">
        <f>'Carregador de Móveis'!C53</f>
        <v>2367.674518474203</v>
      </c>
      <c r="D9" s="83">
        <f>C9*B9</f>
        <v>9470.698073896812</v>
      </c>
      <c r="E9" s="114">
        <f>D9*12</f>
        <v>113648.37688676175</v>
      </c>
    </row>
    <row r="10" spans="1:10" ht="15">
      <c r="A10" s="113" t="s">
        <v>76</v>
      </c>
      <c r="B10" s="82">
        <v>2</v>
      </c>
      <c r="C10" s="83">
        <f>'Operador de Fotocopiadora'!C53</f>
        <v>2362.7484100998186</v>
      </c>
      <c r="D10" s="83">
        <f>C10*B10</f>
        <v>4725.496820199637</v>
      </c>
      <c r="E10" s="114">
        <f>D10*12</f>
        <v>56705.96184239564</v>
      </c>
      <c r="I10" s="133">
        <v>41789</v>
      </c>
      <c r="J10" s="133">
        <f>I10+180</f>
        <v>41969</v>
      </c>
    </row>
    <row r="11" spans="1:5" ht="15">
      <c r="A11" s="113" t="s">
        <v>77</v>
      </c>
      <c r="B11" s="82">
        <v>3</v>
      </c>
      <c r="C11" s="83">
        <f>'Operador de Mesa Telefônica'!C53</f>
        <v>2408.8920335262005</v>
      </c>
      <c r="D11" s="83">
        <f>C11*B11</f>
        <v>7226.676100578601</v>
      </c>
      <c r="E11" s="114">
        <f>D11*12</f>
        <v>86720.1132069432</v>
      </c>
    </row>
    <row r="12" spans="1:5" ht="15">
      <c r="A12" s="113" t="s">
        <v>78</v>
      </c>
      <c r="B12" s="82">
        <v>2</v>
      </c>
      <c r="C12" s="83">
        <f>Encarregado!C53</f>
        <v>3261.690938835451</v>
      </c>
      <c r="D12" s="83">
        <f>C12*B12</f>
        <v>6523.381877670902</v>
      </c>
      <c r="E12" s="114">
        <f>D12*12</f>
        <v>78280.58253205083</v>
      </c>
    </row>
    <row r="13" spans="1:10" ht="16.5" thickBot="1">
      <c r="A13" s="131" t="s">
        <v>79</v>
      </c>
      <c r="B13" s="132"/>
      <c r="C13" s="132"/>
      <c r="D13" s="115">
        <f>SUM(D8:D12)</f>
        <v>161947.40981494726</v>
      </c>
      <c r="E13" s="116">
        <f>SUM(E8:E12)</f>
        <v>1943368.9177793672</v>
      </c>
      <c r="I13" s="134">
        <f>D13/30</f>
        <v>5398.246993831575</v>
      </c>
      <c r="J13" s="134">
        <f>I13*4</f>
        <v>21592.9879753263</v>
      </c>
    </row>
    <row r="14" ht="12.75">
      <c r="J14" s="134">
        <f>D13+J13</f>
        <v>183540.39779027356</v>
      </c>
    </row>
    <row r="16" spans="4:5" ht="12.75">
      <c r="D16" s="134">
        <f>D13*11</f>
        <v>1781421.50796442</v>
      </c>
      <c r="E16" s="134">
        <f>D13-J13</f>
        <v>140354.42183962095</v>
      </c>
    </row>
    <row r="18" spans="4:5" ht="12.75">
      <c r="D18" s="134"/>
      <c r="E18" s="134">
        <f>D16+E16</f>
        <v>1921775.9298040408</v>
      </c>
    </row>
    <row r="22" ht="12.75">
      <c r="E22" s="134"/>
    </row>
  </sheetData>
  <sheetProtection selectLockedCells="1" selectUnlockedCells="1"/>
  <mergeCells count="2">
    <mergeCell ref="A4:E4"/>
    <mergeCell ref="A13:C13"/>
  </mergeCells>
  <printOptions/>
  <pageMargins left="0.7874015748031497" right="0.7874015748031497" top="1.062992125984252" bottom="1.062992125984252" header="0.7874015748031497" footer="0.7874015748031497"/>
  <pageSetup horizontalDpi="600" verticalDpi="600" orientation="landscape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de Camargos Martins</dc:creator>
  <cp:keywords/>
  <dc:description/>
  <cp:lastModifiedBy>inesborges</cp:lastModifiedBy>
  <cp:lastPrinted>2014-08-25T21:31:41Z</cp:lastPrinted>
  <dcterms:modified xsi:type="dcterms:W3CDTF">2014-08-25T23:29:45Z</dcterms:modified>
  <cp:category/>
  <cp:version/>
  <cp:contentType/>
  <cp:contentStatus/>
  <cp:revision>5</cp:revision>
</cp:coreProperties>
</file>