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445" activeTab="0"/>
  </bookViews>
  <sheets>
    <sheet name="Outras Modalidades" sheetId="1" r:id="rId1"/>
  </sheets>
  <definedNames>
    <definedName name="_xlnm.Print_Area" localSheetId="0">'Outras Modalidades'!$B$1:$C$72</definedName>
    <definedName name="Excel_BuiltIn_Print_Area_1">#REF!</definedName>
    <definedName name="Excel_BuiltIn_Print_Area_2">#REF!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C5" authorId="0">
      <text>
        <r>
          <rPr>
            <b/>
            <sz val="8"/>
            <color indexed="8"/>
            <rFont val="Times New Roman"/>
            <family val="1"/>
          </rPr>
          <t xml:space="preserve"> Informar o valor do salário base da categoria, relativamente a um empregado. </t>
        </r>
      </text>
    </comment>
    <comment ref="C6" authorId="0">
      <text>
        <r>
          <rPr>
            <sz val="8"/>
            <color indexed="8"/>
            <rFont val="Times New Roman"/>
            <family val="1"/>
          </rPr>
          <t xml:space="preserve">Informar outros adicionais previstos na Convenção Coletiva de Trabalho ou os decorrentes do local de trabalho,tais como insalubridade, EM PERCENTUAL.
</t>
        </r>
      </text>
    </comment>
    <comment ref="C7" authorId="0">
      <text>
        <r>
          <rPr>
            <sz val="8"/>
            <color indexed="8"/>
            <rFont val="Times New Roman"/>
            <family val="1"/>
          </rPr>
          <t xml:space="preserve">Informar outros adicionais previstos na Convenção Coletiva de Trabalho ou os decorrentes do local de trabalho,tais como adicional de periculosidade, EM PERCENTUAL.
</t>
        </r>
      </text>
    </comment>
    <comment ref="C8" authorId="0">
      <text>
        <r>
          <rPr>
            <b/>
            <sz val="8"/>
            <color indexed="8"/>
            <rFont val="Times New Roman"/>
            <family val="1"/>
          </rPr>
          <t xml:space="preserve">Informar o número de empregados da categoria previsto no projeto básico.
</t>
        </r>
      </text>
    </comment>
    <comment ref="C10" authorId="0">
      <text>
        <r>
          <rPr>
            <b/>
            <sz val="8"/>
            <color indexed="8"/>
            <rFont val="Times New Roman"/>
            <family val="1"/>
          </rPr>
          <t>Valor definido em pesquisa de preço efetuada pela AUDIN/MPU. No caso do item uniforme, foi considerado o  fornecimento de 2 conjuntos por semestre.</t>
        </r>
      </text>
    </comment>
    <comment ref="C11" authorId="0">
      <text>
        <r>
          <rPr>
            <b/>
            <sz val="8"/>
            <color indexed="8"/>
            <rFont val="Times New Roman"/>
            <family val="1"/>
          </rPr>
          <t xml:space="preserve"> Informar o valor correspondente ao custo diário das passagens para os dias trabalhados.
</t>
        </r>
      </text>
    </comment>
    <comment ref="C12" authorId="0">
      <text>
        <r>
          <rPr>
            <sz val="8"/>
            <color indexed="8"/>
            <rFont val="Times New Roman"/>
            <family val="1"/>
          </rPr>
          <t xml:space="preserve"> </t>
        </r>
        <r>
          <rPr>
            <b/>
            <sz val="8"/>
            <color indexed="8"/>
            <rFont val="Times New Roman"/>
            <family val="1"/>
          </rPr>
          <t xml:space="preserve">Informar o valor de cada benefício previsto no acordo coletivo da categoria.
</t>
        </r>
      </text>
    </comment>
    <comment ref="C14" authorId="0">
      <text>
        <r>
          <rPr>
            <sz val="8"/>
            <color indexed="8"/>
            <rFont val="Times New Roman"/>
            <family val="1"/>
          </rPr>
          <t xml:space="preserve"> </t>
        </r>
        <r>
          <rPr>
            <b/>
            <sz val="8"/>
            <color indexed="8"/>
            <rFont val="Times New Roman"/>
            <family val="1"/>
          </rPr>
          <t xml:space="preserve">Inserir o valor de outros insumos, desde que constem do projeto básico ou da convenção coletiva de trabalho.
</t>
        </r>
      </text>
    </comment>
    <comment ref="C16" authorId="0">
      <text>
        <r>
          <rPr>
            <b/>
            <sz val="8"/>
            <color indexed="8"/>
            <rFont val="Times New Roman"/>
            <family val="1"/>
          </rPr>
          <t xml:space="preserve">Somente incluir custos da espécie nas planilhas quando previsto no projeto básico. 
</t>
        </r>
      </text>
    </comment>
    <comment ref="C29" authorId="0">
      <text>
        <r>
          <rPr>
            <b/>
            <sz val="8"/>
            <color indexed="8"/>
            <rFont val="Times New Roman"/>
            <family val="1"/>
          </rPr>
          <t xml:space="preserve">Percentual definido em estudo realizado pela SCI/STF e adotado pela AUDIN/MPU
</t>
        </r>
      </text>
    </comment>
    <comment ref="C43" authorId="0">
      <text>
        <r>
          <rPr>
            <b/>
            <sz val="8"/>
            <color indexed="8"/>
            <rFont val="Times New Roman"/>
            <family val="1"/>
          </rPr>
          <t xml:space="preserve"> Percentuais definidos em estudo realizado pela CISET/MD e adotado pela AUDIN/MPU.
</t>
        </r>
      </text>
    </comment>
    <comment ref="C44" authorId="0">
      <text>
        <r>
          <rPr>
            <b/>
            <sz val="8"/>
            <color indexed="8"/>
            <rFont val="Times New Roman"/>
            <family val="1"/>
          </rPr>
          <t xml:space="preserve"> Percentuais definidos em estudo realizado pela CISET/MD e adotado pela AUDIN/MPU.
</t>
        </r>
      </text>
    </comment>
    <comment ref="B46" authorId="0">
      <text>
        <r>
          <rPr>
            <b/>
            <sz val="8"/>
            <color indexed="8"/>
            <rFont val="Times New Roman"/>
            <family val="1"/>
          </rPr>
          <t>Informar os percentuais correspondentes às alíquotas de retenção previstas nas IN SRF nºs 480/2004, alterada pela de nº  539, de 25/04/2005. Quanto ao ISS utilizar a alíquota prevista na legislação municipal onde os serviços serão prestados.</t>
        </r>
      </text>
    </comment>
  </commentList>
</comments>
</file>

<file path=xl/sharedStrings.xml><?xml version="1.0" encoding="utf-8"?>
<sst xmlns="http://schemas.openxmlformats.org/spreadsheetml/2006/main" count="68" uniqueCount="68">
  <si>
    <t>ENTRADA DE DADOS</t>
  </si>
  <si>
    <t>REMUNERAÇÃO CONFORME ACORDO COLETIVO DA CATEGORIA</t>
  </si>
  <si>
    <t>INSUMOS DE MÃO-DE-OBRA</t>
  </si>
  <si>
    <t>TRIBUTOS</t>
  </si>
  <si>
    <t>em R$</t>
  </si>
  <si>
    <t>Descrição do Item</t>
  </si>
  <si>
    <t>Total Montante A</t>
  </si>
  <si>
    <t>Insumos de Mão-de-Obra</t>
  </si>
  <si>
    <r>
      <t>Valor do uniforme</t>
    </r>
    <r>
      <rPr>
        <b/>
        <sz val="10"/>
        <rFont val="Arial"/>
        <family val="2"/>
      </rPr>
      <t xml:space="preserve"> </t>
    </r>
  </si>
  <si>
    <t>Valor do vale transporte</t>
  </si>
  <si>
    <t>Valor do auxílio alimentação</t>
  </si>
  <si>
    <t>Valor da assistência médica-odontológica</t>
  </si>
  <si>
    <t>Total dos Insumos de Mão-de-Obra</t>
  </si>
  <si>
    <t>Insumos Diversos</t>
  </si>
  <si>
    <t>Total de Insumos Diversos</t>
  </si>
  <si>
    <t>Demais Componentes</t>
  </si>
  <si>
    <t>Total dos Demais Componentes</t>
  </si>
  <si>
    <t>COFINS - 3%</t>
  </si>
  <si>
    <t xml:space="preserve">ISSQN - </t>
  </si>
  <si>
    <t>Total dos Tributos (sobre o faturamento)</t>
  </si>
  <si>
    <t>Total do Montante B</t>
  </si>
  <si>
    <t>FATOR K</t>
  </si>
  <si>
    <r>
      <t>Observações:</t>
    </r>
    <r>
      <rPr>
        <sz val="10"/>
        <rFont val="Arial"/>
        <family val="2"/>
      </rPr>
      <t xml:space="preserve"> A planilha está concebida para efetuar automaticamente os cálculos finais, com a alimentação dos valores individuais.</t>
    </r>
  </si>
  <si>
    <t>INSUMOS DIVERSOS</t>
  </si>
  <si>
    <t>PLANILHA DE CUSTOS</t>
  </si>
  <si>
    <t>Custo</t>
  </si>
  <si>
    <t>Montante A (mão-de-obra)</t>
  </si>
  <si>
    <t>Salário</t>
  </si>
  <si>
    <r>
      <t>Valor do adicional de insalubridade</t>
    </r>
    <r>
      <rPr>
        <b/>
        <sz val="10"/>
        <rFont val="Arial"/>
        <family val="2"/>
      </rPr>
      <t xml:space="preserve"> </t>
    </r>
  </si>
  <si>
    <t>Valor do adicional de periculosidade</t>
  </si>
  <si>
    <t xml:space="preserve">PIS - 0,65% </t>
  </si>
  <si>
    <t xml:space="preserve"> %</t>
  </si>
  <si>
    <t>Faturamento = preço unitário por empregado (montante A + montante B)</t>
  </si>
  <si>
    <r>
      <t>(1</t>
    </r>
    <r>
      <rPr>
        <sz val="10"/>
        <rFont val="Arial"/>
        <family val="2"/>
      </rPr>
      <t xml:space="preserve">) Informar o valor do salário base da categoria, relativamente a um empregado.     </t>
    </r>
  </si>
  <si>
    <r>
      <t>(2)</t>
    </r>
    <r>
      <rPr>
        <sz val="10"/>
        <rFont val="Arial"/>
        <family val="2"/>
      </rPr>
      <t xml:space="preserve"> Informar o percentual à título de periculosidade e/ou insalubridade somente quanto previsto na convenção coletiva de trabalho.</t>
    </r>
  </si>
  <si>
    <t xml:space="preserve">      de nº 539, de 25/04/2005, excluídos o IRPJ e a CSLL por força do Acórdão TCU nº 950/2007 – Plenário.</t>
  </si>
  <si>
    <r>
      <t xml:space="preserve">Quantidade de empregados </t>
    </r>
    <r>
      <rPr>
        <b/>
        <sz val="10"/>
        <rFont val="Arial"/>
        <family val="2"/>
      </rPr>
      <t>(3)</t>
    </r>
  </si>
  <si>
    <r>
      <t>Valor do uniforme</t>
    </r>
    <r>
      <rPr>
        <b/>
        <sz val="10"/>
        <rFont val="Arial"/>
        <family val="2"/>
      </rPr>
      <t xml:space="preserve"> (4)</t>
    </r>
  </si>
  <si>
    <r>
      <t xml:space="preserve">Valor do vale transporte </t>
    </r>
    <r>
      <rPr>
        <b/>
        <sz val="10"/>
        <rFont val="Arial"/>
        <family val="2"/>
      </rPr>
      <t>(5)</t>
    </r>
  </si>
  <si>
    <r>
      <t xml:space="preserve">Valor do auxílio-alimentação </t>
    </r>
    <r>
      <rPr>
        <b/>
        <sz val="10"/>
        <rFont val="Arial"/>
        <family val="2"/>
      </rPr>
      <t>(6)</t>
    </r>
  </si>
  <si>
    <r>
      <t xml:space="preserve">(4) </t>
    </r>
    <r>
      <rPr>
        <sz val="10"/>
        <rFont val="Arial"/>
        <family val="2"/>
      </rPr>
      <t>Valor médio nacional dos contratos no âmbito do MPU. Foi considerado o fornecimento de 2 conjuntos por semestre.</t>
    </r>
  </si>
  <si>
    <r>
      <t>(5)</t>
    </r>
    <r>
      <rPr>
        <sz val="10"/>
        <rFont val="Arial"/>
        <family val="2"/>
      </rPr>
      <t xml:space="preserve"> Informar o valor correspondente ao custo diário das passagens para os dias trabalhados.</t>
    </r>
  </si>
  <si>
    <r>
      <t>(6)</t>
    </r>
    <r>
      <rPr>
        <sz val="10"/>
        <rFont val="Arial"/>
        <family val="2"/>
      </rPr>
      <t xml:space="preserve"> Informar o valor de cada benefício previsto no acordo coletivo da categoria.</t>
    </r>
  </si>
  <si>
    <r>
      <t>(7)</t>
    </r>
    <r>
      <rPr>
        <sz val="10"/>
        <rFont val="Arial"/>
        <family val="2"/>
      </rPr>
      <t xml:space="preserve"> Informar o valor previsto na convenção coletiva de trabalho.</t>
    </r>
  </si>
  <si>
    <r>
      <t xml:space="preserve">(8) </t>
    </r>
    <r>
      <rPr>
        <sz val="10"/>
        <rFont val="Arial"/>
        <family val="2"/>
      </rPr>
      <t>Inserir o valor de outros insumos, desde que constem do projeto básico ou da convenção coletiva de trabalho.</t>
    </r>
  </si>
  <si>
    <r>
      <t>Informar o percentual do adicional de insalubridade</t>
    </r>
    <r>
      <rPr>
        <b/>
        <sz val="10"/>
        <rFont val="Arial"/>
        <family val="2"/>
      </rPr>
      <t xml:space="preserve">    (2)</t>
    </r>
  </si>
  <si>
    <r>
      <t xml:space="preserve">Informar o percentual do adicional periculosidade </t>
    </r>
    <r>
      <rPr>
        <b/>
        <sz val="10"/>
        <rFont val="Arial"/>
        <family val="2"/>
      </rPr>
      <t>(2)</t>
    </r>
  </si>
  <si>
    <r>
      <t>Fornecimento de material</t>
    </r>
    <r>
      <rPr>
        <b/>
        <sz val="10"/>
        <rFont val="Arial"/>
        <family val="2"/>
      </rPr>
      <t xml:space="preserve"> (9)</t>
    </r>
  </si>
  <si>
    <r>
      <t xml:space="preserve">Informar o percentual do ISSQN do município    </t>
    </r>
    <r>
      <rPr>
        <b/>
        <sz val="10"/>
        <rFont val="Arial"/>
        <family val="2"/>
      </rPr>
      <t>(12)</t>
    </r>
  </si>
  <si>
    <r>
      <t xml:space="preserve">Encargos Sociais - 72,11% </t>
    </r>
    <r>
      <rPr>
        <b/>
        <sz val="10"/>
        <rFont val="Arial"/>
        <family val="2"/>
      </rPr>
      <t>(10)</t>
    </r>
  </si>
  <si>
    <t xml:space="preserve">Quantidade de Empregados </t>
  </si>
  <si>
    <t>Fornecimento de material</t>
  </si>
  <si>
    <r>
      <t>Taxa de Administração - 5,31%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incidente sobre o somatório do Montante A  e Insumos</t>
    </r>
    <r>
      <rPr>
        <b/>
        <sz val="10"/>
        <rFont val="Arial"/>
        <family val="2"/>
      </rPr>
      <t xml:space="preserve">  (11)</t>
    </r>
  </si>
  <si>
    <r>
      <t>Lucro - 7,2%</t>
    </r>
    <r>
      <rPr>
        <b/>
        <sz val="10"/>
        <rFont val="Arial"/>
        <family val="2"/>
      </rPr>
      <t xml:space="preserve">  </t>
    </r>
    <r>
      <rPr>
        <sz val="10"/>
        <rFont val="Arial"/>
        <family val="2"/>
      </rPr>
      <t xml:space="preserve">incidente sobre o Montante A, Insumos e a Taxa de Administração </t>
    </r>
    <r>
      <rPr>
        <b/>
        <sz val="10"/>
        <rFont val="Arial"/>
        <family val="2"/>
      </rPr>
      <t>(11)</t>
    </r>
  </si>
  <si>
    <t>Tributos (12)</t>
  </si>
  <si>
    <t>Preço mensal dos serv.da categoria (Faturamento x qde.Empregados)</t>
  </si>
  <si>
    <r>
      <t>(3)</t>
    </r>
    <r>
      <rPr>
        <sz val="10"/>
        <rFont val="Arial"/>
        <family val="2"/>
      </rPr>
      <t xml:space="preserve"> Informar o número de empregados da categoria previsto no projeto básico.</t>
    </r>
  </si>
  <si>
    <r>
      <t xml:space="preserve">(10) </t>
    </r>
    <r>
      <rPr>
        <sz val="10"/>
        <rFont val="Arial"/>
        <family val="2"/>
      </rPr>
      <t>Percentual definido em estudo realizado pela SCI/STF e adotado pela AUDIN/MPU</t>
    </r>
  </si>
  <si>
    <r>
      <t>(11)</t>
    </r>
    <r>
      <rPr>
        <sz val="10"/>
        <rFont val="Arial"/>
        <family val="2"/>
      </rPr>
      <t xml:space="preserve"> Percentuais definidos em estudo realizado pela Casa Civil do Estado de São Paulo e adotado pela AUDIN/MPU.</t>
    </r>
  </si>
  <si>
    <r>
      <t>(12)</t>
    </r>
    <r>
      <rPr>
        <sz val="10"/>
        <rFont val="Arial"/>
        <family val="2"/>
      </rPr>
      <t xml:space="preserve"> Informar os percentuais correspondentes às alíquotas de retenção previstas nas IN SRF nºs 480/2004, alterada pela</t>
    </r>
  </si>
  <si>
    <t xml:space="preserve">      Quanto ao ISSQN utilizar a alíquota prevista na legislação municipal onde os serviços serão prestados.</t>
  </si>
  <si>
    <t>Outras Modalidades (indicar)</t>
  </si>
  <si>
    <r>
      <t>(9)</t>
    </r>
    <r>
      <rPr>
        <sz val="10"/>
        <rFont val="Arial"/>
        <family val="2"/>
      </rPr>
      <t xml:space="preserve"> Somente incluir custos da espécie nas planilhas quando previsto no projeto básico. </t>
    </r>
  </si>
  <si>
    <r>
      <t xml:space="preserve">Salário do Operador de Audio   </t>
    </r>
    <r>
      <rPr>
        <b/>
        <sz val="10"/>
        <rFont val="Arial"/>
        <family val="2"/>
      </rPr>
      <t>(1)</t>
    </r>
  </si>
  <si>
    <t>DATA BASE DA CATEGORIA: 01/01/2014</t>
  </si>
  <si>
    <r>
      <t xml:space="preserve">Valor da assistência médica-odontológica - Plano de Saúde </t>
    </r>
    <r>
      <rPr>
        <b/>
        <sz val="10"/>
        <rFont val="Arial"/>
        <family val="2"/>
      </rPr>
      <t>(7)</t>
    </r>
  </si>
  <si>
    <t>Valor de outros custos por funcionário (Seguro de vida e auxílio funeral)</t>
  </si>
  <si>
    <r>
      <t xml:space="preserve">Outros custos por funcionário (Seguro de vida e auxílio funera) </t>
    </r>
    <r>
      <rPr>
        <b/>
        <sz val="10"/>
        <rFont val="Arial"/>
        <family val="2"/>
      </rPr>
      <t>(8)</t>
    </r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</si>
</sst>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.00_);_(* \(#,##0.00\);_(* \-??_);_(@_)"/>
    <numFmt numFmtId="173" formatCode="0_);\(0\)"/>
    <numFmt numFmtId="174" formatCode="0.00000E+00;\ࣸ"/>
    <numFmt numFmtId="175" formatCode="_(* #,##0_);_(* \(#,##0\);_(* \-??_);_(@_)"/>
    <numFmt numFmtId="176" formatCode="_(* #,##0.000000_);_(* \(#,##0.000000\);_(* \-??_);_(@_)"/>
    <numFmt numFmtId="177" formatCode="_(* #,##0.0000000000_);_(* \(#,##0.0000000000\);_(* \-??????????_);_(@_)"/>
    <numFmt numFmtId="178" formatCode="_(* #,##0.0000000_);_(* \(#,##0.0000000\);_(* \-??_);_(@_)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18"/>
      <color theme="3"/>
      <name val="Cambria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9" fontId="0" fillId="0" borderId="0" applyFill="0" applyBorder="0" applyAlignment="0" applyProtection="0"/>
    <xf numFmtId="0" fontId="10" fillId="16" borderId="5" applyNumberFormat="0" applyAlignment="0" applyProtection="0"/>
    <xf numFmtId="169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172" fontId="0" fillId="0" borderId="0" applyFill="0" applyBorder="0" applyAlignment="0" applyProtection="0"/>
  </cellStyleXfs>
  <cellXfs count="77">
    <xf numFmtId="0" fontId="0" fillId="0" borderId="0" xfId="0" applyAlignment="1">
      <alignment/>
    </xf>
    <xf numFmtId="0" fontId="18" fillId="24" borderId="0" xfId="0" applyFont="1" applyFill="1" applyAlignment="1">
      <alignment/>
    </xf>
    <xf numFmtId="0" fontId="0" fillId="0" borderId="10" xfId="0" applyFont="1" applyBorder="1" applyAlignment="1" applyProtection="1">
      <alignment/>
      <protection locked="0"/>
    </xf>
    <xf numFmtId="1" fontId="0" fillId="0" borderId="11" xfId="0" applyNumberFormat="1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/>
      <protection locked="0"/>
    </xf>
    <xf numFmtId="3" fontId="0" fillId="0" borderId="13" xfId="0" applyNumberFormat="1" applyFont="1" applyBorder="1" applyAlignment="1" applyProtection="1">
      <alignment horizontal="center"/>
      <protection locked="0"/>
    </xf>
    <xf numFmtId="39" fontId="0" fillId="0" borderId="14" xfId="0" applyNumberFormat="1" applyFont="1" applyBorder="1" applyAlignment="1" applyProtection="1">
      <alignment horizontal="center"/>
      <protection locked="0"/>
    </xf>
    <xf numFmtId="39" fontId="0" fillId="0" borderId="13" xfId="0" applyNumberFormat="1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vertical="center" wrapText="1"/>
      <protection locked="0"/>
    </xf>
    <xf numFmtId="0" fontId="18" fillId="24" borderId="0" xfId="0" applyFont="1" applyFill="1" applyAlignment="1" applyProtection="1">
      <alignment/>
      <protection/>
    </xf>
    <xf numFmtId="0" fontId="22" fillId="24" borderId="0" xfId="0" applyFont="1" applyFill="1" applyAlignment="1" applyProtection="1">
      <alignment/>
      <protection/>
    </xf>
    <xf numFmtId="0" fontId="22" fillId="24" borderId="0" xfId="0" applyFont="1" applyFill="1" applyAlignment="1" applyProtection="1">
      <alignment horizontal="right"/>
      <protection/>
    </xf>
    <xf numFmtId="39" fontId="23" fillId="24" borderId="0" xfId="0" applyNumberFormat="1" applyFont="1" applyFill="1" applyAlignment="1" applyProtection="1">
      <alignment horizontal="right"/>
      <protection/>
    </xf>
    <xf numFmtId="0" fontId="19" fillId="0" borderId="15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/>
      <protection/>
    </xf>
    <xf numFmtId="39" fontId="18" fillId="24" borderId="0" xfId="0" applyNumberFormat="1" applyFont="1" applyFill="1" applyAlignment="1" applyProtection="1">
      <alignment/>
      <protection/>
    </xf>
    <xf numFmtId="0" fontId="0" fillId="0" borderId="16" xfId="0" applyFont="1" applyBorder="1" applyAlignment="1" applyProtection="1">
      <alignment vertical="center" wrapText="1"/>
      <protection/>
    </xf>
    <xf numFmtId="4" fontId="0" fillId="0" borderId="16" xfId="0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Alignment="1" applyProtection="1">
      <alignment/>
      <protection/>
    </xf>
    <xf numFmtId="0" fontId="0" fillId="0" borderId="17" xfId="0" applyFont="1" applyBorder="1" applyAlignment="1" applyProtection="1">
      <alignment vertical="center" wrapText="1"/>
      <protection/>
    </xf>
    <xf numFmtId="0" fontId="0" fillId="0" borderId="18" xfId="0" applyFont="1" applyBorder="1" applyAlignment="1" applyProtection="1">
      <alignment vertical="center" wrapText="1"/>
      <protection/>
    </xf>
    <xf numFmtId="0" fontId="19" fillId="16" borderId="19" xfId="0" applyFont="1" applyFill="1" applyBorder="1" applyAlignment="1" applyProtection="1">
      <alignment horizontal="center" vertical="center" wrapText="1"/>
      <protection/>
    </xf>
    <xf numFmtId="0" fontId="19" fillId="0" borderId="20" xfId="0" applyFont="1" applyBorder="1" applyAlignment="1" applyProtection="1">
      <alignment horizontal="center"/>
      <protection/>
    </xf>
    <xf numFmtId="39" fontId="0" fillId="0" borderId="16" xfId="0" applyNumberFormat="1" applyFont="1" applyBorder="1" applyAlignment="1" applyProtection="1">
      <alignment horizontal="center" vertical="center" wrapText="1"/>
      <protection/>
    </xf>
    <xf numFmtId="39" fontId="0" fillId="0" borderId="17" xfId="0" applyNumberFormat="1" applyFont="1" applyBorder="1" applyAlignment="1" applyProtection="1">
      <alignment horizontal="center" vertical="center" wrapText="1"/>
      <protection/>
    </xf>
    <xf numFmtId="39" fontId="19" fillId="16" borderId="21" xfId="0" applyNumberFormat="1" applyFont="1" applyFill="1" applyBorder="1" applyAlignment="1" applyProtection="1">
      <alignment horizontal="center" vertical="center" wrapText="1"/>
      <protection/>
    </xf>
    <xf numFmtId="39" fontId="19" fillId="16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/>
      <protection/>
    </xf>
    <xf numFmtId="39" fontId="0" fillId="0" borderId="17" xfId="0" applyNumberFormat="1" applyFont="1" applyBorder="1" applyAlignment="1" applyProtection="1">
      <alignment horizontal="left" vertical="center" wrapText="1"/>
      <protection/>
    </xf>
    <xf numFmtId="0" fontId="19" fillId="16" borderId="23" xfId="0" applyFont="1" applyFill="1" applyBorder="1" applyAlignment="1" applyProtection="1">
      <alignment horizontal="center" vertical="center" wrapText="1"/>
      <protection/>
    </xf>
    <xf numFmtId="39" fontId="19" fillId="16" borderId="23" xfId="0" applyNumberFormat="1" applyFont="1" applyFill="1" applyBorder="1" applyAlignment="1" applyProtection="1">
      <alignment horizontal="center" vertical="center" wrapText="1"/>
      <protection/>
    </xf>
    <xf numFmtId="39" fontId="0" fillId="16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ont="1" applyBorder="1" applyAlignment="1" applyProtection="1">
      <alignment vertical="center" wrapText="1"/>
      <protection/>
    </xf>
    <xf numFmtId="0" fontId="19" fillId="0" borderId="23" xfId="0" applyFont="1" applyBorder="1" applyAlignment="1" applyProtection="1">
      <alignment horizontal="center" vertical="center" wrapText="1"/>
      <protection/>
    </xf>
    <xf numFmtId="39" fontId="19" fillId="0" borderId="23" xfId="0" applyNumberFormat="1" applyFont="1" applyBorder="1" applyAlignment="1" applyProtection="1">
      <alignment horizontal="center" vertical="center" wrapText="1"/>
      <protection/>
    </xf>
    <xf numFmtId="0" fontId="0" fillId="24" borderId="0" xfId="0" applyFont="1" applyFill="1" applyAlignment="1" applyProtection="1">
      <alignment/>
      <protection/>
    </xf>
    <xf numFmtId="0" fontId="25" fillId="24" borderId="25" xfId="0" applyFont="1" applyFill="1" applyBorder="1" applyAlignment="1" applyProtection="1">
      <alignment horizontal="left"/>
      <protection/>
    </xf>
    <xf numFmtId="0" fontId="26" fillId="24" borderId="0" xfId="0" applyFont="1" applyFill="1" applyAlignment="1" applyProtection="1">
      <alignment/>
      <protection/>
    </xf>
    <xf numFmtId="0" fontId="19" fillId="24" borderId="26" xfId="0" applyFont="1" applyFill="1" applyBorder="1" applyAlignment="1" applyProtection="1">
      <alignment horizontal="left"/>
      <protection/>
    </xf>
    <xf numFmtId="0" fontId="0" fillId="24" borderId="26" xfId="0" applyFont="1" applyFill="1" applyBorder="1" applyAlignment="1" applyProtection="1">
      <alignment horizontal="left"/>
      <protection/>
    </xf>
    <xf numFmtId="0" fontId="19" fillId="24" borderId="26" xfId="0" applyFont="1" applyFill="1" applyBorder="1" applyAlignment="1" applyProtection="1">
      <alignment/>
      <protection/>
    </xf>
    <xf numFmtId="0" fontId="0" fillId="24" borderId="0" xfId="0" applyFill="1" applyAlignment="1" applyProtection="1">
      <alignment/>
      <protection/>
    </xf>
    <xf numFmtId="0" fontId="0" fillId="24" borderId="27" xfId="0" applyFont="1" applyFill="1" applyBorder="1" applyAlignment="1" applyProtection="1">
      <alignment horizontal="left"/>
      <protection/>
    </xf>
    <xf numFmtId="4" fontId="0" fillId="0" borderId="28" xfId="0" applyNumberFormat="1" applyFont="1" applyBorder="1" applyAlignment="1" applyProtection="1">
      <alignment horizontal="center" vertical="top" wrapText="1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4" fontId="0" fillId="0" borderId="22" xfId="0" applyNumberFormat="1" applyFont="1" applyBorder="1" applyAlignment="1" applyProtection="1">
      <alignment horizontal="center"/>
      <protection locked="0"/>
    </xf>
    <xf numFmtId="0" fontId="0" fillId="0" borderId="29" xfId="0" applyFont="1" applyBorder="1" applyAlignment="1" applyProtection="1">
      <alignment/>
      <protection locked="0"/>
    </xf>
    <xf numFmtId="39" fontId="0" fillId="0" borderId="30" xfId="0" applyNumberFormat="1" applyFont="1" applyBorder="1" applyAlignment="1" applyProtection="1">
      <alignment horizontal="center"/>
      <protection locked="0"/>
    </xf>
    <xf numFmtId="173" fontId="0" fillId="0" borderId="13" xfId="0" applyNumberFormat="1" applyFont="1" applyBorder="1" applyAlignment="1" applyProtection="1">
      <alignment horizontal="center" vertical="center" wrapText="1"/>
      <protection locked="0"/>
    </xf>
    <xf numFmtId="0" fontId="26" fillId="24" borderId="0" xfId="0" applyFont="1" applyFill="1" applyBorder="1" applyAlignment="1" applyProtection="1">
      <alignment vertical="center" wrapText="1"/>
      <protection locked="0"/>
    </xf>
    <xf numFmtId="39" fontId="26" fillId="24" borderId="0" xfId="0" applyNumberFormat="1" applyFont="1" applyFill="1" applyBorder="1" applyAlignment="1" applyProtection="1">
      <alignment horizontal="center" vertical="center" wrapText="1"/>
      <protection locked="0"/>
    </xf>
    <xf numFmtId="0" fontId="19" fillId="24" borderId="0" xfId="0" applyFont="1" applyFill="1" applyAlignment="1" applyProtection="1">
      <alignment/>
      <protection/>
    </xf>
    <xf numFmtId="39" fontId="0" fillId="0" borderId="16" xfId="0" applyNumberFormat="1" applyFont="1" applyBorder="1" applyAlignment="1" applyProtection="1">
      <alignment vertical="center" wrapText="1"/>
      <protection/>
    </xf>
    <xf numFmtId="4" fontId="19" fillId="16" borderId="31" xfId="0" applyNumberFormat="1" applyFont="1" applyFill="1" applyBorder="1" applyAlignment="1" applyProtection="1">
      <alignment horizontal="center" vertical="center" wrapText="1"/>
      <protection/>
    </xf>
    <xf numFmtId="39" fontId="0" fillId="0" borderId="20" xfId="0" applyNumberFormat="1" applyFont="1" applyBorder="1" applyAlignment="1" applyProtection="1">
      <alignment horizontal="center" vertical="center" wrapText="1"/>
      <protection/>
    </xf>
    <xf numFmtId="39" fontId="0" fillId="0" borderId="32" xfId="0" applyNumberFormat="1" applyFont="1" applyBorder="1" applyAlignment="1" applyProtection="1">
      <alignment horizontal="center" vertical="center" wrapText="1"/>
      <protection/>
    </xf>
    <xf numFmtId="4" fontId="18" fillId="24" borderId="0" xfId="0" applyNumberFormat="1" applyFont="1" applyFill="1" applyAlignment="1" applyProtection="1">
      <alignment/>
      <protection/>
    </xf>
    <xf numFmtId="39" fontId="0" fillId="0" borderId="32" xfId="0" applyNumberFormat="1" applyFont="1" applyFill="1" applyBorder="1" applyAlignment="1" applyProtection="1">
      <alignment horizontal="center" vertical="center" wrapText="1"/>
      <protection/>
    </xf>
    <xf numFmtId="0" fontId="19" fillId="0" borderId="33" xfId="0" applyFont="1" applyBorder="1" applyAlignment="1" applyProtection="1">
      <alignment horizontal="center" vertical="center" wrapText="1"/>
      <protection/>
    </xf>
    <xf numFmtId="39" fontId="0" fillId="0" borderId="34" xfId="0" applyNumberFormat="1" applyFont="1" applyBorder="1" applyAlignment="1" applyProtection="1">
      <alignment horizontal="center" vertical="center" wrapText="1"/>
      <protection/>
    </xf>
    <xf numFmtId="0" fontId="24" fillId="24" borderId="0" xfId="0" applyFont="1" applyFill="1" applyAlignment="1" applyProtection="1">
      <alignment/>
      <protection/>
    </xf>
    <xf numFmtId="39" fontId="19" fillId="16" borderId="35" xfId="0" applyNumberFormat="1" applyFont="1" applyFill="1" applyBorder="1" applyAlignment="1" applyProtection="1">
      <alignment horizontal="center" vertical="center" wrapText="1"/>
      <protection/>
    </xf>
    <xf numFmtId="0" fontId="0" fillId="16" borderId="36" xfId="0" applyFont="1" applyFill="1" applyBorder="1" applyAlignment="1" applyProtection="1">
      <alignment horizontal="center" vertical="center" wrapText="1"/>
      <protection/>
    </xf>
    <xf numFmtId="39" fontId="0" fillId="0" borderId="19" xfId="0" applyNumberFormat="1" applyFont="1" applyBorder="1" applyAlignment="1" applyProtection="1">
      <alignment horizontal="center" vertical="center" wrapText="1"/>
      <protection/>
    </xf>
    <xf numFmtId="0" fontId="0" fillId="24" borderId="37" xfId="0" applyFont="1" applyFill="1" applyBorder="1" applyAlignment="1" applyProtection="1">
      <alignment/>
      <protection/>
    </xf>
    <xf numFmtId="0" fontId="18" fillId="24" borderId="0" xfId="0" applyFont="1" applyFill="1" applyBorder="1" applyAlignment="1" applyProtection="1">
      <alignment/>
      <protection/>
    </xf>
    <xf numFmtId="0" fontId="0" fillId="24" borderId="38" xfId="0" applyFont="1" applyFill="1" applyBorder="1" applyAlignment="1" applyProtection="1">
      <alignment/>
      <protection/>
    </xf>
    <xf numFmtId="0" fontId="0" fillId="24" borderId="0" xfId="0" applyFill="1" applyBorder="1" applyAlignment="1" applyProtection="1">
      <alignment/>
      <protection/>
    </xf>
    <xf numFmtId="0" fontId="0" fillId="24" borderId="39" xfId="0" applyFont="1" applyFill="1" applyBorder="1" applyAlignment="1" applyProtection="1">
      <alignment/>
      <protection/>
    </xf>
    <xf numFmtId="37" fontId="0" fillId="0" borderId="40" xfId="0" applyNumberFormat="1" applyFont="1" applyBorder="1" applyAlignment="1" applyProtection="1">
      <alignment horizontal="center" vertical="center" wrapText="1"/>
      <protection/>
    </xf>
    <xf numFmtId="39" fontId="19" fillId="16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41" xfId="0" applyFont="1" applyBorder="1" applyAlignment="1" applyProtection="1">
      <alignment horizontal="left"/>
      <protection/>
    </xf>
    <xf numFmtId="0" fontId="19" fillId="0" borderId="42" xfId="0" applyFont="1" applyBorder="1" applyAlignment="1" applyProtection="1">
      <alignment horizontal="center"/>
      <protection locked="0"/>
    </xf>
    <xf numFmtId="0" fontId="19" fillId="0" borderId="15" xfId="0" applyFont="1" applyBorder="1" applyAlignment="1" applyProtection="1">
      <alignment horizontal="center"/>
      <protection locked="0"/>
    </xf>
    <xf numFmtId="0" fontId="19" fillId="6" borderId="23" xfId="0" applyFont="1" applyFill="1" applyBorder="1" applyAlignment="1" applyProtection="1">
      <alignment horizontal="center" vertical="center" wrapText="1"/>
      <protection/>
    </xf>
    <xf numFmtId="0" fontId="19" fillId="22" borderId="23" xfId="0" applyFont="1" applyFill="1" applyBorder="1" applyAlignment="1" applyProtection="1">
      <alignment horizontal="center" vertical="center" wrapText="1"/>
      <protection locked="0"/>
    </xf>
    <xf numFmtId="0" fontId="19" fillId="0" borderId="33" xfId="0" applyFont="1" applyBorder="1" applyAlignment="1" applyProtection="1">
      <alignment horizontal="center"/>
      <protection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1 1" xfId="56"/>
    <cellStyle name="Título 1 1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73"/>
  <sheetViews>
    <sheetView tabSelected="1" zoomScale="75" zoomScaleNormal="75" zoomScalePageLayoutView="0" workbookViewId="0" topLeftCell="A16">
      <selection activeCell="H39" sqref="H39"/>
    </sheetView>
  </sheetViews>
  <sheetFormatPr defaultColWidth="11.421875" defaultRowHeight="15.75" customHeight="1"/>
  <cols>
    <col min="1" max="1" width="5.7109375" style="1" customWidth="1"/>
    <col min="2" max="2" width="96.7109375" style="1" customWidth="1"/>
    <col min="3" max="3" width="25.7109375" style="1" customWidth="1"/>
    <col min="4" max="4" width="11.421875" style="1" customWidth="1"/>
    <col min="5" max="5" width="16.28125" style="1" customWidth="1"/>
    <col min="6" max="16384" width="11.421875" style="1" customWidth="1"/>
  </cols>
  <sheetData>
    <row r="2" spans="2:3" ht="15.75" customHeight="1">
      <c r="B2" s="75" t="s">
        <v>0</v>
      </c>
      <c r="C2" s="75"/>
    </row>
    <row r="3" spans="2:3" ht="15.75" customHeight="1">
      <c r="B3" s="72" t="s">
        <v>1</v>
      </c>
      <c r="C3" s="72"/>
    </row>
    <row r="4" spans="2:3" ht="15.75" customHeight="1">
      <c r="B4" s="72" t="s">
        <v>64</v>
      </c>
      <c r="C4" s="72"/>
    </row>
    <row r="5" spans="2:3" ht="15.75" customHeight="1">
      <c r="B5" s="2" t="s">
        <v>63</v>
      </c>
      <c r="C5" s="43">
        <v>3090</v>
      </c>
    </row>
    <row r="6" spans="2:3" ht="15.75" customHeight="1">
      <c r="B6" s="2" t="s">
        <v>45</v>
      </c>
      <c r="C6" s="3">
        <v>0</v>
      </c>
    </row>
    <row r="7" spans="2:3" ht="15.75" customHeight="1">
      <c r="B7" s="2" t="s">
        <v>46</v>
      </c>
      <c r="C7" s="3">
        <v>0</v>
      </c>
    </row>
    <row r="8" spans="2:3" ht="15.75" customHeight="1">
      <c r="B8" s="4" t="s">
        <v>36</v>
      </c>
      <c r="C8" s="5">
        <v>1</v>
      </c>
    </row>
    <row r="9" spans="2:3" ht="15.75" customHeight="1">
      <c r="B9" s="76" t="s">
        <v>2</v>
      </c>
      <c r="C9" s="76"/>
    </row>
    <row r="10" spans="2:3" ht="15.75" customHeight="1">
      <c r="B10" s="44" t="s">
        <v>37</v>
      </c>
      <c r="C10" s="45">
        <v>119.97</v>
      </c>
    </row>
    <row r="11" spans="2:3" ht="15.75" customHeight="1">
      <c r="B11" s="46" t="s">
        <v>38</v>
      </c>
      <c r="C11" s="47">
        <v>6</v>
      </c>
    </row>
    <row r="12" spans="2:3" ht="15.75" customHeight="1">
      <c r="B12" s="2" t="s">
        <v>39</v>
      </c>
      <c r="C12" s="6">
        <v>25</v>
      </c>
    </row>
    <row r="13" spans="2:3" ht="15.75" customHeight="1">
      <c r="B13" s="2" t="s">
        <v>65</v>
      </c>
      <c r="C13" s="6">
        <v>150</v>
      </c>
    </row>
    <row r="14" spans="2:3" ht="15.75" customHeight="1">
      <c r="B14" s="4" t="s">
        <v>67</v>
      </c>
      <c r="C14" s="7">
        <v>2.5</v>
      </c>
    </row>
    <row r="15" spans="2:3" ht="15.75" customHeight="1">
      <c r="B15" s="72" t="s">
        <v>23</v>
      </c>
      <c r="C15" s="72"/>
    </row>
    <row r="16" spans="2:3" ht="15.75" customHeight="1">
      <c r="B16" s="44" t="s">
        <v>47</v>
      </c>
      <c r="C16" s="45">
        <v>0</v>
      </c>
    </row>
    <row r="17" spans="2:3" ht="15.75" customHeight="1">
      <c r="B17" s="73" t="s">
        <v>3</v>
      </c>
      <c r="C17" s="73"/>
    </row>
    <row r="18" spans="2:3" ht="15.75" customHeight="1">
      <c r="B18" s="8" t="s">
        <v>48</v>
      </c>
      <c r="C18" s="48">
        <v>5</v>
      </c>
    </row>
    <row r="19" spans="2:3" ht="15.75" customHeight="1">
      <c r="B19" s="49"/>
      <c r="C19" s="50"/>
    </row>
    <row r="20" s="9" customFormat="1" ht="15.75" customHeight="1">
      <c r="B20" s="10" t="s">
        <v>24</v>
      </c>
    </row>
    <row r="21" spans="2:3" s="9" customFormat="1" ht="15.75" customHeight="1">
      <c r="B21" s="10" t="s">
        <v>61</v>
      </c>
      <c r="C21" s="11" t="s">
        <v>4</v>
      </c>
    </row>
    <row r="22" spans="2:3" s="9" customFormat="1" ht="15.75" customHeight="1">
      <c r="B22" s="51"/>
      <c r="C22" s="12"/>
    </row>
    <row r="23" spans="2:3" s="9" customFormat="1" ht="15.75" customHeight="1">
      <c r="B23" s="74" t="s">
        <v>5</v>
      </c>
      <c r="C23" s="74" t="s">
        <v>25</v>
      </c>
    </row>
    <row r="24" spans="2:3" s="9" customFormat="1" ht="15.75" customHeight="1">
      <c r="B24" s="74"/>
      <c r="C24" s="74"/>
    </row>
    <row r="25" spans="2:3" s="9" customFormat="1" ht="15.75" customHeight="1">
      <c r="B25" s="22" t="s">
        <v>26</v>
      </c>
      <c r="C25" s="27"/>
    </row>
    <row r="26" spans="2:3" s="15" customFormat="1" ht="15.75" customHeight="1">
      <c r="B26" s="52" t="s">
        <v>27</v>
      </c>
      <c r="C26" s="23">
        <f>C5</f>
        <v>3090</v>
      </c>
    </row>
    <row r="27" spans="2:3" s="15" customFormat="1" ht="15.75" customHeight="1">
      <c r="B27" s="52" t="s">
        <v>28</v>
      </c>
      <c r="C27" s="23">
        <f>C5*C6%</f>
        <v>0</v>
      </c>
    </row>
    <row r="28" spans="2:3" s="15" customFormat="1" ht="15.75" customHeight="1">
      <c r="B28" s="16" t="s">
        <v>29</v>
      </c>
      <c r="C28" s="17">
        <f>+C5*C7%</f>
        <v>0</v>
      </c>
    </row>
    <row r="29" spans="2:3" s="9" customFormat="1" ht="15.75" customHeight="1">
      <c r="B29" s="19" t="s">
        <v>49</v>
      </c>
      <c r="C29" s="24">
        <f>SUM(C26:C28)*0.7211</f>
        <v>2228.199</v>
      </c>
    </row>
    <row r="30" spans="2:3" s="9" customFormat="1" ht="15.75" customHeight="1">
      <c r="B30" s="20" t="s">
        <v>50</v>
      </c>
      <c r="C30" s="69">
        <f>C8</f>
        <v>1</v>
      </c>
    </row>
    <row r="31" spans="2:3" s="9" customFormat="1" ht="15.75" customHeight="1">
      <c r="B31" s="21" t="s">
        <v>6</v>
      </c>
      <c r="C31" s="53">
        <f>SUM(C26:C29)</f>
        <v>5318.1990000000005</v>
      </c>
    </row>
    <row r="32" spans="2:3" s="9" customFormat="1" ht="15.75" customHeight="1">
      <c r="B32" s="22" t="s">
        <v>7</v>
      </c>
      <c r="C32" s="54"/>
    </row>
    <row r="33" spans="2:3" s="9" customFormat="1" ht="15.75" customHeight="1">
      <c r="B33" s="16" t="s">
        <v>8</v>
      </c>
      <c r="C33" s="23">
        <f>C10</f>
        <v>119.97</v>
      </c>
    </row>
    <row r="34" spans="2:3" s="9" customFormat="1" ht="15.75" customHeight="1">
      <c r="B34" s="19" t="s">
        <v>9</v>
      </c>
      <c r="C34" s="24">
        <v>0</v>
      </c>
    </row>
    <row r="35" spans="2:3" s="9" customFormat="1" ht="15.75" customHeight="1">
      <c r="B35" s="19" t="s">
        <v>10</v>
      </c>
      <c r="C35" s="55">
        <f>$C$12*22</f>
        <v>550</v>
      </c>
    </row>
    <row r="36" spans="2:3" s="9" customFormat="1" ht="15.75" customHeight="1">
      <c r="B36" s="19" t="s">
        <v>11</v>
      </c>
      <c r="C36" s="24">
        <f>+C13</f>
        <v>150</v>
      </c>
    </row>
    <row r="37" spans="2:4" s="9" customFormat="1" ht="15.75" customHeight="1">
      <c r="B37" s="20" t="s">
        <v>66</v>
      </c>
      <c r="C37" s="24">
        <f>C14</f>
        <v>2.5</v>
      </c>
      <c r="D37" s="56"/>
    </row>
    <row r="38" spans="2:4" s="9" customFormat="1" ht="15.75" customHeight="1">
      <c r="B38" s="21" t="s">
        <v>12</v>
      </c>
      <c r="C38" s="26">
        <f>SUM(C33:C37)</f>
        <v>822.47</v>
      </c>
      <c r="D38" s="56"/>
    </row>
    <row r="39" spans="2:4" s="9" customFormat="1" ht="15.75" customHeight="1">
      <c r="B39" s="22" t="s">
        <v>13</v>
      </c>
      <c r="C39" s="23"/>
      <c r="D39" s="56"/>
    </row>
    <row r="40" spans="2:4" s="9" customFormat="1" ht="15.75" customHeight="1">
      <c r="B40" s="71" t="s">
        <v>51</v>
      </c>
      <c r="C40" s="23">
        <f>+C16</f>
        <v>0</v>
      </c>
      <c r="D40" s="56"/>
    </row>
    <row r="41" spans="1:12" s="18" customFormat="1" ht="15.75" customHeight="1">
      <c r="A41" s="9"/>
      <c r="B41" s="21" t="s">
        <v>14</v>
      </c>
      <c r="C41" s="25">
        <f>SUM(C40)</f>
        <v>0</v>
      </c>
      <c r="D41" s="56"/>
      <c r="E41" s="9"/>
      <c r="F41" s="9"/>
      <c r="G41" s="9"/>
      <c r="H41" s="9"/>
      <c r="I41" s="9"/>
      <c r="J41" s="9"/>
      <c r="K41" s="9"/>
      <c r="L41" s="9"/>
    </row>
    <row r="42" spans="1:12" s="18" customFormat="1" ht="15.75" customHeight="1">
      <c r="A42" s="9"/>
      <c r="B42" s="13" t="s">
        <v>15</v>
      </c>
      <c r="C42" s="14"/>
      <c r="D42" s="56"/>
      <c r="E42" s="9"/>
      <c r="F42" s="9"/>
      <c r="G42" s="9"/>
      <c r="H42" s="9"/>
      <c r="I42" s="9"/>
      <c r="J42" s="9"/>
      <c r="K42" s="9"/>
      <c r="L42" s="9"/>
    </row>
    <row r="43" spans="2:13" s="18" customFormat="1" ht="15.75" customHeight="1">
      <c r="B43" s="19" t="s">
        <v>52</v>
      </c>
      <c r="C43" s="57">
        <f>(SUM($C$31+$C$38+$C$41))*5.31%</f>
        <v>326.0695239</v>
      </c>
      <c r="D43" s="56"/>
      <c r="E43" s="56"/>
      <c r="F43" s="56"/>
      <c r="G43" s="56"/>
      <c r="H43" s="56"/>
      <c r="I43" s="56"/>
      <c r="J43" s="56"/>
      <c r="K43" s="56"/>
      <c r="L43" s="56"/>
      <c r="M43" s="56"/>
    </row>
    <row r="44" spans="2:13" s="9" customFormat="1" ht="15.75" customHeight="1">
      <c r="B44" s="20" t="s">
        <v>53</v>
      </c>
      <c r="C44" s="57">
        <f>(SUM($C$31+$C$38+$C$41+C43))*7.2%</f>
        <v>465.6051737208001</v>
      </c>
      <c r="D44" s="56"/>
      <c r="E44" s="56"/>
      <c r="F44" s="56"/>
      <c r="G44" s="56"/>
      <c r="H44" s="56"/>
      <c r="I44" s="56"/>
      <c r="J44" s="56"/>
      <c r="K44" s="56"/>
      <c r="L44" s="56"/>
      <c r="M44" s="56"/>
    </row>
    <row r="45" spans="2:13" s="9" customFormat="1" ht="15.75" customHeight="1">
      <c r="B45" s="21" t="s">
        <v>16</v>
      </c>
      <c r="C45" s="26">
        <f>SUM(C43:C44)</f>
        <v>791.6746976208001</v>
      </c>
      <c r="D45" s="56"/>
      <c r="E45" s="56"/>
      <c r="F45" s="56"/>
      <c r="G45" s="56"/>
      <c r="H45" s="56"/>
      <c r="I45" s="56"/>
      <c r="J45" s="56"/>
      <c r="K45" s="56"/>
      <c r="L45" s="56"/>
      <c r="M45" s="56"/>
    </row>
    <row r="46" spans="2:3" s="9" customFormat="1" ht="15.75" customHeight="1">
      <c r="B46" s="58" t="s">
        <v>54</v>
      </c>
      <c r="C46" s="59"/>
    </row>
    <row r="47" spans="2:3" s="9" customFormat="1" ht="15.75" customHeight="1">
      <c r="B47" s="16" t="s">
        <v>30</v>
      </c>
      <c r="C47" s="23">
        <f>$C$53*0.65%</f>
        <v>49.327021384275</v>
      </c>
    </row>
    <row r="48" spans="2:4" s="9" customFormat="1" ht="15.75" customHeight="1">
      <c r="B48" s="19" t="s">
        <v>17</v>
      </c>
      <c r="C48" s="24">
        <f>$C$53*3%</f>
        <v>227.66317561973074</v>
      </c>
      <c r="D48" s="60" t="s">
        <v>18</v>
      </c>
    </row>
    <row r="49" spans="2:4" s="9" customFormat="1" ht="15.75" customHeight="1">
      <c r="B49" s="28" t="str">
        <f>(D48&amp;C18&amp;D49)</f>
        <v>ISSQN - 5 %</v>
      </c>
      <c r="C49" s="24">
        <f>$C$18%*C53</f>
        <v>379.4386260328846</v>
      </c>
      <c r="D49" s="60" t="s">
        <v>31</v>
      </c>
    </row>
    <row r="50" spans="2:5" s="9" customFormat="1" ht="15.75" customHeight="1">
      <c r="B50" s="21" t="s">
        <v>19</v>
      </c>
      <c r="C50" s="61">
        <f>SUM(C47:C49)</f>
        <v>656.4288230368903</v>
      </c>
      <c r="D50" s="15"/>
      <c r="E50" s="15"/>
    </row>
    <row r="51" spans="2:5" s="9" customFormat="1" ht="15.75" customHeight="1">
      <c r="B51" s="29" t="s">
        <v>20</v>
      </c>
      <c r="C51" s="30">
        <f>SUM(C38,C41,C45,C50)</f>
        <v>2270.5735206576906</v>
      </c>
      <c r="E51" s="15"/>
    </row>
    <row r="52" spans="2:3" s="9" customFormat="1" ht="15.75" customHeight="1">
      <c r="B52" s="62"/>
      <c r="C52" s="31"/>
    </row>
    <row r="53" spans="2:5" s="9" customFormat="1" ht="15.75" customHeight="1">
      <c r="B53" s="32" t="s">
        <v>32</v>
      </c>
      <c r="C53" s="63">
        <f>SUM(C31,C38,C41,C45)/((100-(3.65+$C$18))/100)</f>
        <v>7588.7725206576915</v>
      </c>
      <c r="E53" s="15"/>
    </row>
    <row r="54" spans="2:3" s="9" customFormat="1" ht="15.75" customHeight="1">
      <c r="B54" s="21" t="s">
        <v>55</v>
      </c>
      <c r="C54" s="70">
        <f>(C30*C53)</f>
        <v>7588.7725206576915</v>
      </c>
    </row>
    <row r="55" spans="2:12" s="37" customFormat="1" ht="15.75" customHeight="1">
      <c r="B55" s="33" t="s">
        <v>21</v>
      </c>
      <c r="C55" s="34">
        <f>C53/(SUM(C26:C28))</f>
        <v>2.455913437106049</v>
      </c>
      <c r="D55" s="9"/>
      <c r="E55" s="9"/>
      <c r="F55" s="9"/>
      <c r="G55" s="9"/>
      <c r="H55" s="9"/>
      <c r="I55" s="9"/>
      <c r="J55" s="9"/>
      <c r="K55" s="9"/>
      <c r="L55" s="9"/>
    </row>
    <row r="56" spans="2:12" s="41" customFormat="1" ht="15.75" customHeight="1">
      <c r="B56" s="35"/>
      <c r="C56" s="35"/>
      <c r="D56" s="9"/>
      <c r="E56" s="9"/>
      <c r="F56" s="9"/>
      <c r="G56" s="9"/>
      <c r="H56" s="9"/>
      <c r="I56" s="9"/>
      <c r="J56" s="9"/>
      <c r="K56" s="9"/>
      <c r="L56" s="9"/>
    </row>
    <row r="57" spans="2:12" s="41" customFormat="1" ht="15.75" customHeight="1">
      <c r="B57" s="36" t="s">
        <v>22</v>
      </c>
      <c r="C57" s="64"/>
      <c r="E57" s="9"/>
      <c r="F57" s="37"/>
      <c r="G57" s="37"/>
      <c r="H57" s="37"/>
      <c r="I57" s="37"/>
      <c r="J57" s="37"/>
      <c r="K57" s="37"/>
      <c r="L57" s="37"/>
    </row>
    <row r="58" spans="2:5" s="41" customFormat="1" ht="15.75" customHeight="1">
      <c r="B58" s="38"/>
      <c r="C58" s="66"/>
      <c r="D58" s="67"/>
      <c r="E58" s="9"/>
    </row>
    <row r="59" spans="2:5" s="41" customFormat="1" ht="15.75" customHeight="1">
      <c r="B59" s="38" t="s">
        <v>33</v>
      </c>
      <c r="C59" s="66"/>
      <c r="D59" s="67"/>
      <c r="E59" s="9"/>
    </row>
    <row r="60" spans="2:5" s="41" customFormat="1" ht="15.75" customHeight="1">
      <c r="B60" s="40" t="s">
        <v>34</v>
      </c>
      <c r="C60" s="66"/>
      <c r="D60" s="67"/>
      <c r="E60" s="9"/>
    </row>
    <row r="61" spans="2:12" s="9" customFormat="1" ht="15.75" customHeight="1">
      <c r="B61" s="40" t="s">
        <v>56</v>
      </c>
      <c r="C61" s="66"/>
      <c r="D61" s="67"/>
      <c r="F61" s="41"/>
      <c r="G61" s="41"/>
      <c r="H61" s="41"/>
      <c r="I61" s="41"/>
      <c r="J61" s="41"/>
      <c r="K61" s="41"/>
      <c r="L61" s="41"/>
    </row>
    <row r="62" spans="2:12" s="9" customFormat="1" ht="15.75" customHeight="1">
      <c r="B62" s="40" t="s">
        <v>40</v>
      </c>
      <c r="C62" s="66"/>
      <c r="D62" s="67"/>
      <c r="F62" s="41"/>
      <c r="G62" s="41"/>
      <c r="H62" s="41"/>
      <c r="I62" s="41"/>
      <c r="J62" s="41"/>
      <c r="K62" s="41"/>
      <c r="L62" s="41"/>
    </row>
    <row r="63" spans="2:4" s="9" customFormat="1" ht="15.75" customHeight="1">
      <c r="B63" s="38" t="s">
        <v>41</v>
      </c>
      <c r="C63" s="66"/>
      <c r="D63" s="65"/>
    </row>
    <row r="64" spans="2:12" s="41" customFormat="1" ht="15.75" customHeight="1">
      <c r="B64" s="38" t="s">
        <v>42</v>
      </c>
      <c r="C64" s="66"/>
      <c r="D64" s="65"/>
      <c r="E64" s="9"/>
      <c r="F64" s="9"/>
      <c r="G64" s="9"/>
      <c r="H64" s="9"/>
      <c r="I64" s="9"/>
      <c r="J64" s="9"/>
      <c r="K64" s="9"/>
      <c r="L64" s="9"/>
    </row>
    <row r="65" spans="2:4" s="9" customFormat="1" ht="15.75" customHeight="1">
      <c r="B65" s="40" t="s">
        <v>43</v>
      </c>
      <c r="C65" s="66"/>
      <c r="D65" s="65"/>
    </row>
    <row r="66" spans="2:5" s="41" customFormat="1" ht="15.75" customHeight="1">
      <c r="B66" s="38" t="s">
        <v>44</v>
      </c>
      <c r="C66" s="66"/>
      <c r="D66" s="67"/>
      <c r="E66" s="9"/>
    </row>
    <row r="67" spans="2:12" s="37" customFormat="1" ht="15.75" customHeight="1">
      <c r="B67" s="40" t="s">
        <v>62</v>
      </c>
      <c r="C67" s="66"/>
      <c r="D67" s="65"/>
      <c r="E67" s="9"/>
      <c r="F67" s="9"/>
      <c r="G67" s="9"/>
      <c r="H67" s="9"/>
      <c r="I67" s="9"/>
      <c r="J67" s="9"/>
      <c r="K67" s="9"/>
      <c r="L67" s="9"/>
    </row>
    <row r="68" spans="2:12" s="9" customFormat="1" ht="15.75" customHeight="1">
      <c r="B68" s="38" t="s">
        <v>57</v>
      </c>
      <c r="C68" s="66"/>
      <c r="D68" s="67"/>
      <c r="F68" s="41"/>
      <c r="G68" s="41"/>
      <c r="H68" s="41"/>
      <c r="I68" s="41"/>
      <c r="J68" s="41"/>
      <c r="K68" s="41"/>
      <c r="L68" s="41"/>
    </row>
    <row r="69" spans="2:4" s="9" customFormat="1" ht="15.75" customHeight="1">
      <c r="B69" s="38" t="s">
        <v>58</v>
      </c>
      <c r="C69" s="66"/>
      <c r="D69" s="65"/>
    </row>
    <row r="70" spans="2:4" s="9" customFormat="1" ht="15.75" customHeight="1">
      <c r="B70" s="38" t="s">
        <v>59</v>
      </c>
      <c r="C70" s="66"/>
      <c r="D70" s="65"/>
    </row>
    <row r="71" spans="2:12" ht="15.75" customHeight="1">
      <c r="B71" s="39" t="s">
        <v>35</v>
      </c>
      <c r="C71" s="66"/>
      <c r="D71" s="41"/>
      <c r="E71" s="9"/>
      <c r="F71" s="9"/>
      <c r="G71" s="9"/>
      <c r="H71" s="9"/>
      <c r="I71" s="9"/>
      <c r="J71" s="9"/>
      <c r="K71" s="9"/>
      <c r="L71" s="9"/>
    </row>
    <row r="72" spans="2:12" ht="15.75" customHeight="1">
      <c r="B72" s="42" t="s">
        <v>60</v>
      </c>
      <c r="C72" s="68"/>
      <c r="D72" s="9"/>
      <c r="E72" s="9"/>
      <c r="F72" s="9"/>
      <c r="G72" s="9"/>
      <c r="H72" s="9"/>
      <c r="I72" s="9"/>
      <c r="J72" s="9"/>
      <c r="K72" s="9"/>
      <c r="L72" s="9"/>
    </row>
    <row r="73" spans="2:3" ht="15.75" customHeight="1">
      <c r="B73" s="9"/>
      <c r="C73" s="9"/>
    </row>
  </sheetData>
  <sheetProtection/>
  <mergeCells count="8">
    <mergeCell ref="B15:C15"/>
    <mergeCell ref="B17:C17"/>
    <mergeCell ref="B23:B24"/>
    <mergeCell ref="C23:C24"/>
    <mergeCell ref="B2:C2"/>
    <mergeCell ref="B3:C3"/>
    <mergeCell ref="B4:C4"/>
    <mergeCell ref="B9:C9"/>
  </mergeCells>
  <printOptions horizontalCentered="1"/>
  <pageMargins left="0.15748031496062992" right="0.15748031496062992" top="0.5511811023622047" bottom="0.15748031496062992" header="0.5118110236220472" footer="0.5118110236220472"/>
  <pageSetup horizontalDpi="600" verticalDpi="600" orientation="portrait" paperSize="9" scale="75" r:id="rId3"/>
  <rowBreaks count="1" manualBreakCount="1">
    <brk id="55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Ariobaldo  Destefani</dc:creator>
  <cp:keywords/>
  <dc:description/>
  <cp:lastModifiedBy>inesborges</cp:lastModifiedBy>
  <cp:lastPrinted>2014-09-09T17:16:18Z</cp:lastPrinted>
  <dcterms:created xsi:type="dcterms:W3CDTF">2014-08-04T20:30:39Z</dcterms:created>
  <dcterms:modified xsi:type="dcterms:W3CDTF">2014-09-09T18:39:07Z</dcterms:modified>
  <cp:category/>
  <cp:version/>
  <cp:contentType/>
  <cp:contentStatus/>
</cp:coreProperties>
</file>